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<sst xmlns="http://schemas.openxmlformats.org/spreadsheetml/2006/main" count="307" uniqueCount="10">
  <si>
    <t>三亚市审计局下属事业单位2023年公开招聘工作人员资格初审合格并进入笔试人员名单</t>
  </si>
  <si>
    <t>序号</t>
  </si>
  <si>
    <t>报考号</t>
  </si>
  <si>
    <t>报考岗位</t>
  </si>
  <si>
    <t>姓名</t>
  </si>
  <si>
    <t>性别</t>
  </si>
  <si>
    <t>备注</t>
  </si>
  <si>
    <t>0101_专业技术岗01</t>
  </si>
  <si>
    <t>0102_专业技术岗02</t>
  </si>
  <si>
    <t>0103_专业技术岗03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</si>
</sst>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workbookViewId="0" topLeftCell="A1">
      <selection activeCell="L6" sqref="L6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18.57421875" style="3" customWidth="1"/>
    <col min="4" max="4" width="13.7109375" style="3" customWidth="1"/>
    <col min="5" max="5" width="10.140625" style="3" customWidth="1"/>
    <col min="6" max="6" width="11.421875" style="3" customWidth="1"/>
    <col min="7" max="16384" width="9.00390625" style="2" customWidth="1"/>
  </cols>
  <sheetData>
    <row r="1" spans="1:6" s="1" customFormat="1" ht="49.5" customHeight="1">
      <c r="A1" s="4" t="s">
        <v>0</v>
      </c>
      <c r="B1" s="5"/>
      <c r="C1" s="5"/>
      <c r="D1" s="5"/>
      <c r="E1" s="5"/>
      <c r="F1" s="5"/>
    </row>
    <row r="2" spans="1:6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4.5" customHeight="1">
      <c r="A3" s="8">
        <v>1</v>
      </c>
      <c r="B3" s="9" t="str">
        <f>"506020230411090105124887"</f>
        <v>506020230411090105124887</v>
      </c>
      <c r="C3" s="9" t="s">
        <v>7</v>
      </c>
      <c r="D3" s="9" t="str">
        <f>"欧家宏"</f>
        <v>欧家宏</v>
      </c>
      <c r="E3" s="9" t="str">
        <f aca="true" t="shared" si="0" ref="E3:E12">"男"</f>
        <v>男</v>
      </c>
      <c r="F3" s="9"/>
    </row>
    <row r="4" spans="1:6" ht="34.5" customHeight="1">
      <c r="A4" s="8">
        <v>2</v>
      </c>
      <c r="B4" s="9" t="str">
        <f>"506020230411090356124898"</f>
        <v>506020230411090356124898</v>
      </c>
      <c r="C4" s="9" t="s">
        <v>7</v>
      </c>
      <c r="D4" s="9" t="str">
        <f>"林世鹏"</f>
        <v>林世鹏</v>
      </c>
      <c r="E4" s="9" t="str">
        <f t="shared" si="0"/>
        <v>男</v>
      </c>
      <c r="F4" s="9"/>
    </row>
    <row r="5" spans="1:6" ht="34.5" customHeight="1">
      <c r="A5" s="8">
        <v>3</v>
      </c>
      <c r="B5" s="9" t="str">
        <f>"506020230411090549124907"</f>
        <v>506020230411090549124907</v>
      </c>
      <c r="C5" s="9" t="s">
        <v>7</v>
      </c>
      <c r="D5" s="9" t="str">
        <f>"龙小媛"</f>
        <v>龙小媛</v>
      </c>
      <c r="E5" s="9" t="str">
        <f>"女"</f>
        <v>女</v>
      </c>
      <c r="F5" s="9"/>
    </row>
    <row r="6" spans="1:6" ht="34.5" customHeight="1">
      <c r="A6" s="8">
        <v>4</v>
      </c>
      <c r="B6" s="9" t="str">
        <f>"506020230411090610124908"</f>
        <v>506020230411090610124908</v>
      </c>
      <c r="C6" s="9" t="s">
        <v>7</v>
      </c>
      <c r="D6" s="9" t="str">
        <f>"王西临"</f>
        <v>王西临</v>
      </c>
      <c r="E6" s="9" t="str">
        <f t="shared" si="0"/>
        <v>男</v>
      </c>
      <c r="F6" s="9"/>
    </row>
    <row r="7" spans="1:6" ht="34.5" customHeight="1">
      <c r="A7" s="8">
        <v>5</v>
      </c>
      <c r="B7" s="9" t="str">
        <f>"506020230411090625124909"</f>
        <v>506020230411090625124909</v>
      </c>
      <c r="C7" s="9" t="s">
        <v>7</v>
      </c>
      <c r="D7" s="9" t="str">
        <f>"方杰"</f>
        <v>方杰</v>
      </c>
      <c r="E7" s="9" t="str">
        <f t="shared" si="0"/>
        <v>男</v>
      </c>
      <c r="F7" s="9"/>
    </row>
    <row r="8" spans="1:6" ht="34.5" customHeight="1">
      <c r="A8" s="8">
        <v>6</v>
      </c>
      <c r="B8" s="9" t="str">
        <f>"506020230411091609124956"</f>
        <v>506020230411091609124956</v>
      </c>
      <c r="C8" s="9" t="s">
        <v>7</v>
      </c>
      <c r="D8" s="9" t="str">
        <f>"谢志昊"</f>
        <v>谢志昊</v>
      </c>
      <c r="E8" s="9" t="str">
        <f t="shared" si="0"/>
        <v>男</v>
      </c>
      <c r="F8" s="9"/>
    </row>
    <row r="9" spans="1:6" ht="34.5" customHeight="1">
      <c r="A9" s="8">
        <v>7</v>
      </c>
      <c r="B9" s="9" t="str">
        <f>"506020230411091752124964"</f>
        <v>506020230411091752124964</v>
      </c>
      <c r="C9" s="9" t="s">
        <v>7</v>
      </c>
      <c r="D9" s="9" t="str">
        <f>"郭金善"</f>
        <v>郭金善</v>
      </c>
      <c r="E9" s="9" t="str">
        <f t="shared" si="0"/>
        <v>男</v>
      </c>
      <c r="F9" s="9"/>
    </row>
    <row r="10" spans="1:6" ht="34.5" customHeight="1">
      <c r="A10" s="8">
        <v>8</v>
      </c>
      <c r="B10" s="9" t="str">
        <f>"506020230411091837124967"</f>
        <v>506020230411091837124967</v>
      </c>
      <c r="C10" s="9" t="s">
        <v>7</v>
      </c>
      <c r="D10" s="9" t="str">
        <f>"陈乙兴"</f>
        <v>陈乙兴</v>
      </c>
      <c r="E10" s="9" t="str">
        <f t="shared" si="0"/>
        <v>男</v>
      </c>
      <c r="F10" s="9"/>
    </row>
    <row r="11" spans="1:6" ht="34.5" customHeight="1">
      <c r="A11" s="8">
        <v>9</v>
      </c>
      <c r="B11" s="9" t="str">
        <f>"506020230411091933124973"</f>
        <v>506020230411091933124973</v>
      </c>
      <c r="C11" s="9" t="s">
        <v>7</v>
      </c>
      <c r="D11" s="9" t="str">
        <f>"姜全明"</f>
        <v>姜全明</v>
      </c>
      <c r="E11" s="9" t="str">
        <f t="shared" si="0"/>
        <v>男</v>
      </c>
      <c r="F11" s="9"/>
    </row>
    <row r="12" spans="1:6" ht="34.5" customHeight="1">
      <c r="A12" s="8">
        <v>10</v>
      </c>
      <c r="B12" s="9" t="str">
        <f>"506020230411092129124976"</f>
        <v>506020230411092129124976</v>
      </c>
      <c r="C12" s="9" t="s">
        <v>7</v>
      </c>
      <c r="D12" s="9" t="str">
        <f>"卢裕彬"</f>
        <v>卢裕彬</v>
      </c>
      <c r="E12" s="9" t="str">
        <f t="shared" si="0"/>
        <v>男</v>
      </c>
      <c r="F12" s="9"/>
    </row>
    <row r="13" spans="1:6" ht="34.5" customHeight="1">
      <c r="A13" s="8">
        <v>11</v>
      </c>
      <c r="B13" s="9" t="str">
        <f>"506020230411093210125014"</f>
        <v>506020230411093210125014</v>
      </c>
      <c r="C13" s="9" t="s">
        <v>7</v>
      </c>
      <c r="D13" s="9" t="str">
        <f>"陈枫艳"</f>
        <v>陈枫艳</v>
      </c>
      <c r="E13" s="9" t="str">
        <f>"女"</f>
        <v>女</v>
      </c>
      <c r="F13" s="9"/>
    </row>
    <row r="14" spans="1:6" ht="34.5" customHeight="1">
      <c r="A14" s="8">
        <v>12</v>
      </c>
      <c r="B14" s="9" t="str">
        <f>"506020230411093526125027"</f>
        <v>506020230411093526125027</v>
      </c>
      <c r="C14" s="9" t="s">
        <v>7</v>
      </c>
      <c r="D14" s="9" t="str">
        <f>"金宽广"</f>
        <v>金宽广</v>
      </c>
      <c r="E14" s="9" t="str">
        <f>"男"</f>
        <v>男</v>
      </c>
      <c r="F14" s="9"/>
    </row>
    <row r="15" spans="1:6" ht="34.5" customHeight="1">
      <c r="A15" s="8">
        <v>13</v>
      </c>
      <c r="B15" s="9" t="str">
        <f>"506020230411093539125028"</f>
        <v>506020230411093539125028</v>
      </c>
      <c r="C15" s="9" t="s">
        <v>7</v>
      </c>
      <c r="D15" s="9" t="str">
        <f>"颜子雅"</f>
        <v>颜子雅</v>
      </c>
      <c r="E15" s="9" t="str">
        <f>"女"</f>
        <v>女</v>
      </c>
      <c r="F15" s="9"/>
    </row>
    <row r="16" spans="1:6" ht="34.5" customHeight="1">
      <c r="A16" s="8">
        <v>14</v>
      </c>
      <c r="B16" s="9" t="str">
        <f>"506020230411094506125062"</f>
        <v>506020230411094506125062</v>
      </c>
      <c r="C16" s="9" t="s">
        <v>7</v>
      </c>
      <c r="D16" s="9" t="str">
        <f>"符淑谊"</f>
        <v>符淑谊</v>
      </c>
      <c r="E16" s="9" t="str">
        <f>"女"</f>
        <v>女</v>
      </c>
      <c r="F16" s="9"/>
    </row>
    <row r="17" spans="1:6" ht="34.5" customHeight="1">
      <c r="A17" s="8">
        <v>15</v>
      </c>
      <c r="B17" s="9" t="str">
        <f>"506020230411094611125066"</f>
        <v>506020230411094611125066</v>
      </c>
      <c r="C17" s="9" t="s">
        <v>7</v>
      </c>
      <c r="D17" s="9" t="str">
        <f>"梁楠"</f>
        <v>梁楠</v>
      </c>
      <c r="E17" s="9" t="str">
        <f>"女"</f>
        <v>女</v>
      </c>
      <c r="F17" s="9"/>
    </row>
    <row r="18" spans="1:6" ht="34.5" customHeight="1">
      <c r="A18" s="8">
        <v>16</v>
      </c>
      <c r="B18" s="9" t="str">
        <f>"506020230411094716125073"</f>
        <v>506020230411094716125073</v>
      </c>
      <c r="C18" s="9" t="s">
        <v>7</v>
      </c>
      <c r="D18" s="9" t="str">
        <f>"林开宇"</f>
        <v>林开宇</v>
      </c>
      <c r="E18" s="9" t="str">
        <f aca="true" t="shared" si="1" ref="E18:E29">"男"</f>
        <v>男</v>
      </c>
      <c r="F18" s="9"/>
    </row>
    <row r="19" spans="1:6" ht="34.5" customHeight="1">
      <c r="A19" s="8">
        <v>17</v>
      </c>
      <c r="B19" s="9" t="str">
        <f>"506020230411095036125082"</f>
        <v>506020230411095036125082</v>
      </c>
      <c r="C19" s="9" t="s">
        <v>7</v>
      </c>
      <c r="D19" s="9" t="str">
        <f>"黄伟"</f>
        <v>黄伟</v>
      </c>
      <c r="E19" s="9" t="str">
        <f t="shared" si="1"/>
        <v>男</v>
      </c>
      <c r="F19" s="9"/>
    </row>
    <row r="20" spans="1:6" ht="34.5" customHeight="1">
      <c r="A20" s="8">
        <v>18</v>
      </c>
      <c r="B20" s="9" t="str">
        <f>"506020230411095249125091"</f>
        <v>506020230411095249125091</v>
      </c>
      <c r="C20" s="9" t="s">
        <v>7</v>
      </c>
      <c r="D20" s="9" t="str">
        <f>"孟开将"</f>
        <v>孟开将</v>
      </c>
      <c r="E20" s="9" t="str">
        <f t="shared" si="1"/>
        <v>男</v>
      </c>
      <c r="F20" s="9"/>
    </row>
    <row r="21" spans="1:6" ht="34.5" customHeight="1">
      <c r="A21" s="8">
        <v>19</v>
      </c>
      <c r="B21" s="9" t="str">
        <f>"506020230411095533125101"</f>
        <v>506020230411095533125101</v>
      </c>
      <c r="C21" s="9" t="s">
        <v>7</v>
      </c>
      <c r="D21" s="9" t="str">
        <f>"金明"</f>
        <v>金明</v>
      </c>
      <c r="E21" s="9" t="str">
        <f t="shared" si="1"/>
        <v>男</v>
      </c>
      <c r="F21" s="9"/>
    </row>
    <row r="22" spans="1:6" ht="34.5" customHeight="1">
      <c r="A22" s="8">
        <v>20</v>
      </c>
      <c r="B22" s="9" t="str">
        <f>"506020230411095553125106"</f>
        <v>506020230411095553125106</v>
      </c>
      <c r="C22" s="9" t="s">
        <v>7</v>
      </c>
      <c r="D22" s="9" t="str">
        <f>"刘光亮"</f>
        <v>刘光亮</v>
      </c>
      <c r="E22" s="9" t="str">
        <f t="shared" si="1"/>
        <v>男</v>
      </c>
      <c r="F22" s="9"/>
    </row>
    <row r="23" spans="1:6" ht="34.5" customHeight="1">
      <c r="A23" s="8">
        <v>21</v>
      </c>
      <c r="B23" s="9" t="str">
        <f>"506020230411100153125134"</f>
        <v>506020230411100153125134</v>
      </c>
      <c r="C23" s="9" t="s">
        <v>7</v>
      </c>
      <c r="D23" s="9" t="str">
        <f>"蒙重良"</f>
        <v>蒙重良</v>
      </c>
      <c r="E23" s="9" t="str">
        <f t="shared" si="1"/>
        <v>男</v>
      </c>
      <c r="F23" s="9"/>
    </row>
    <row r="24" spans="1:6" ht="34.5" customHeight="1">
      <c r="A24" s="8">
        <v>22</v>
      </c>
      <c r="B24" s="9" t="str">
        <f>"506020230411100917125170"</f>
        <v>506020230411100917125170</v>
      </c>
      <c r="C24" s="9" t="s">
        <v>7</v>
      </c>
      <c r="D24" s="9" t="str">
        <f>"钟海"</f>
        <v>钟海</v>
      </c>
      <c r="E24" s="9" t="str">
        <f t="shared" si="1"/>
        <v>男</v>
      </c>
      <c r="F24" s="9"/>
    </row>
    <row r="25" spans="1:6" ht="34.5" customHeight="1">
      <c r="A25" s="8">
        <v>23</v>
      </c>
      <c r="B25" s="9" t="str">
        <f>"506020230411101417125184"</f>
        <v>506020230411101417125184</v>
      </c>
      <c r="C25" s="9" t="s">
        <v>7</v>
      </c>
      <c r="D25" s="9" t="str">
        <f>"李德帅"</f>
        <v>李德帅</v>
      </c>
      <c r="E25" s="9" t="str">
        <f t="shared" si="1"/>
        <v>男</v>
      </c>
      <c r="F25" s="9"/>
    </row>
    <row r="26" spans="1:6" ht="34.5" customHeight="1">
      <c r="A26" s="8">
        <v>24</v>
      </c>
      <c r="B26" s="9" t="str">
        <f>"506020230411101607125198"</f>
        <v>506020230411101607125198</v>
      </c>
      <c r="C26" s="9" t="s">
        <v>7</v>
      </c>
      <c r="D26" s="9" t="str">
        <f>"申须仁"</f>
        <v>申须仁</v>
      </c>
      <c r="E26" s="9" t="str">
        <f t="shared" si="1"/>
        <v>男</v>
      </c>
      <c r="F26" s="9"/>
    </row>
    <row r="27" spans="1:6" ht="34.5" customHeight="1">
      <c r="A27" s="8">
        <v>25</v>
      </c>
      <c r="B27" s="9" t="str">
        <f>"506020230411101730125201"</f>
        <v>506020230411101730125201</v>
      </c>
      <c r="C27" s="9" t="s">
        <v>7</v>
      </c>
      <c r="D27" s="9" t="str">
        <f>"李威"</f>
        <v>李威</v>
      </c>
      <c r="E27" s="9" t="str">
        <f t="shared" si="1"/>
        <v>男</v>
      </c>
      <c r="F27" s="9"/>
    </row>
    <row r="28" spans="1:6" ht="34.5" customHeight="1">
      <c r="A28" s="8">
        <v>26</v>
      </c>
      <c r="B28" s="9" t="str">
        <f>"506020230411102648125229"</f>
        <v>506020230411102648125229</v>
      </c>
      <c r="C28" s="9" t="s">
        <v>7</v>
      </c>
      <c r="D28" s="9" t="str">
        <f>"王文利"</f>
        <v>王文利</v>
      </c>
      <c r="E28" s="9" t="str">
        <f t="shared" si="1"/>
        <v>男</v>
      </c>
      <c r="F28" s="9"/>
    </row>
    <row r="29" spans="1:6" ht="34.5" customHeight="1">
      <c r="A29" s="8">
        <v>27</v>
      </c>
      <c r="B29" s="9" t="str">
        <f>"506020230411103223125246"</f>
        <v>506020230411103223125246</v>
      </c>
      <c r="C29" s="9" t="s">
        <v>7</v>
      </c>
      <c r="D29" s="9" t="str">
        <f>"黄磊磊"</f>
        <v>黄磊磊</v>
      </c>
      <c r="E29" s="9" t="str">
        <f t="shared" si="1"/>
        <v>男</v>
      </c>
      <c r="F29" s="9"/>
    </row>
    <row r="30" spans="1:6" ht="34.5" customHeight="1">
      <c r="A30" s="8">
        <v>28</v>
      </c>
      <c r="B30" s="9" t="str">
        <f>"506020230411103255125250"</f>
        <v>506020230411103255125250</v>
      </c>
      <c r="C30" s="9" t="s">
        <v>7</v>
      </c>
      <c r="D30" s="9" t="str">
        <f>"邹宏莹"</f>
        <v>邹宏莹</v>
      </c>
      <c r="E30" s="9" t="str">
        <f>"女"</f>
        <v>女</v>
      </c>
      <c r="F30" s="9"/>
    </row>
    <row r="31" spans="1:6" ht="34.5" customHeight="1">
      <c r="A31" s="8">
        <v>29</v>
      </c>
      <c r="B31" s="9" t="str">
        <f>"506020230411104419125291"</f>
        <v>506020230411104419125291</v>
      </c>
      <c r="C31" s="9" t="s">
        <v>7</v>
      </c>
      <c r="D31" s="9" t="str">
        <f>"于淑君"</f>
        <v>于淑君</v>
      </c>
      <c r="E31" s="9" t="str">
        <f>"女"</f>
        <v>女</v>
      </c>
      <c r="F31" s="9"/>
    </row>
    <row r="32" spans="1:6" ht="34.5" customHeight="1">
      <c r="A32" s="8">
        <v>30</v>
      </c>
      <c r="B32" s="9" t="str">
        <f>"506020230411104936125319"</f>
        <v>506020230411104936125319</v>
      </c>
      <c r="C32" s="9" t="s">
        <v>7</v>
      </c>
      <c r="D32" s="9" t="str">
        <f>"谢江鹏"</f>
        <v>谢江鹏</v>
      </c>
      <c r="E32" s="9" t="str">
        <f>"男"</f>
        <v>男</v>
      </c>
      <c r="F32" s="9"/>
    </row>
    <row r="33" spans="1:6" ht="34.5" customHeight="1">
      <c r="A33" s="8">
        <v>31</v>
      </c>
      <c r="B33" s="9" t="str">
        <f>"506020230411105023125326"</f>
        <v>506020230411105023125326</v>
      </c>
      <c r="C33" s="9" t="s">
        <v>7</v>
      </c>
      <c r="D33" s="9" t="str">
        <f>"石惠琳"</f>
        <v>石惠琳</v>
      </c>
      <c r="E33" s="9" t="str">
        <f>"女"</f>
        <v>女</v>
      </c>
      <c r="F33" s="9"/>
    </row>
    <row r="34" spans="1:6" ht="34.5" customHeight="1">
      <c r="A34" s="8">
        <v>32</v>
      </c>
      <c r="B34" s="9" t="str">
        <f>"506020230411105341125340"</f>
        <v>506020230411105341125340</v>
      </c>
      <c r="C34" s="9" t="s">
        <v>7</v>
      </c>
      <c r="D34" s="9" t="str">
        <f>"关天意"</f>
        <v>关天意</v>
      </c>
      <c r="E34" s="9" t="str">
        <f>"女"</f>
        <v>女</v>
      </c>
      <c r="F34" s="9"/>
    </row>
    <row r="35" spans="1:6" ht="34.5" customHeight="1">
      <c r="A35" s="8">
        <v>33</v>
      </c>
      <c r="B35" s="9" t="str">
        <f>"506020230411110059125364"</f>
        <v>506020230411110059125364</v>
      </c>
      <c r="C35" s="9" t="s">
        <v>7</v>
      </c>
      <c r="D35" s="9" t="str">
        <f>"杨洋"</f>
        <v>杨洋</v>
      </c>
      <c r="E35" s="9" t="str">
        <f>"女"</f>
        <v>女</v>
      </c>
      <c r="F35" s="9"/>
    </row>
    <row r="36" spans="1:6" ht="34.5" customHeight="1">
      <c r="A36" s="8">
        <v>34</v>
      </c>
      <c r="B36" s="9" t="str">
        <f>"506020230411110116125367"</f>
        <v>506020230411110116125367</v>
      </c>
      <c r="C36" s="9" t="s">
        <v>7</v>
      </c>
      <c r="D36" s="9" t="str">
        <f>"符策旭"</f>
        <v>符策旭</v>
      </c>
      <c r="E36" s="9" t="str">
        <f>"男"</f>
        <v>男</v>
      </c>
      <c r="F36" s="9"/>
    </row>
    <row r="37" spans="1:6" ht="34.5" customHeight="1">
      <c r="A37" s="8">
        <v>35</v>
      </c>
      <c r="B37" s="9" t="str">
        <f>"506020230411110326125378"</f>
        <v>506020230411110326125378</v>
      </c>
      <c r="C37" s="9" t="s">
        <v>7</v>
      </c>
      <c r="D37" s="9" t="str">
        <f>"吴荣翔"</f>
        <v>吴荣翔</v>
      </c>
      <c r="E37" s="9" t="str">
        <f>"女"</f>
        <v>女</v>
      </c>
      <c r="F37" s="9"/>
    </row>
    <row r="38" spans="1:6" ht="34.5" customHeight="1">
      <c r="A38" s="8">
        <v>36</v>
      </c>
      <c r="B38" s="9" t="str">
        <f>"506020230411110448125383"</f>
        <v>506020230411110448125383</v>
      </c>
      <c r="C38" s="9" t="s">
        <v>7</v>
      </c>
      <c r="D38" s="9" t="str">
        <f>"曾维广"</f>
        <v>曾维广</v>
      </c>
      <c r="E38" s="9" t="str">
        <f>"男"</f>
        <v>男</v>
      </c>
      <c r="F38" s="9"/>
    </row>
    <row r="39" spans="1:6" ht="34.5" customHeight="1">
      <c r="A39" s="8">
        <v>37</v>
      </c>
      <c r="B39" s="9" t="str">
        <f>"506020230411111757125433"</f>
        <v>506020230411111757125433</v>
      </c>
      <c r="C39" s="9" t="s">
        <v>7</v>
      </c>
      <c r="D39" s="9" t="str">
        <f>"薛富广"</f>
        <v>薛富广</v>
      </c>
      <c r="E39" s="9" t="str">
        <f>"男"</f>
        <v>男</v>
      </c>
      <c r="F39" s="9"/>
    </row>
    <row r="40" spans="1:6" ht="34.5" customHeight="1">
      <c r="A40" s="8">
        <v>38</v>
      </c>
      <c r="B40" s="9" t="str">
        <f>"506020230411111909125438"</f>
        <v>506020230411111909125438</v>
      </c>
      <c r="C40" s="9" t="s">
        <v>7</v>
      </c>
      <c r="D40" s="9" t="str">
        <f>"梁海桂"</f>
        <v>梁海桂</v>
      </c>
      <c r="E40" s="9" t="str">
        <f>"男"</f>
        <v>男</v>
      </c>
      <c r="F40" s="9"/>
    </row>
    <row r="41" spans="1:6" ht="34.5" customHeight="1">
      <c r="A41" s="8">
        <v>39</v>
      </c>
      <c r="B41" s="9" t="str">
        <f>"506020230411112022125443"</f>
        <v>506020230411112022125443</v>
      </c>
      <c r="C41" s="9" t="s">
        <v>7</v>
      </c>
      <c r="D41" s="9" t="str">
        <f>"刘广茂"</f>
        <v>刘广茂</v>
      </c>
      <c r="E41" s="9" t="str">
        <f>"男"</f>
        <v>男</v>
      </c>
      <c r="F41" s="9"/>
    </row>
    <row r="42" spans="1:6" ht="34.5" customHeight="1">
      <c r="A42" s="8">
        <v>40</v>
      </c>
      <c r="B42" s="9" t="str">
        <f>"506020230411112632125468"</f>
        <v>506020230411112632125468</v>
      </c>
      <c r="C42" s="9" t="s">
        <v>7</v>
      </c>
      <c r="D42" s="9" t="str">
        <f>"郭永良"</f>
        <v>郭永良</v>
      </c>
      <c r="E42" s="9" t="str">
        <f>"男"</f>
        <v>男</v>
      </c>
      <c r="F42" s="9"/>
    </row>
    <row r="43" spans="1:6" ht="34.5" customHeight="1">
      <c r="A43" s="8">
        <v>41</v>
      </c>
      <c r="B43" s="9" t="str">
        <f>"506020230411113159125491"</f>
        <v>506020230411113159125491</v>
      </c>
      <c r="C43" s="9" t="s">
        <v>7</v>
      </c>
      <c r="D43" s="9" t="str">
        <f>"徐婉卿"</f>
        <v>徐婉卿</v>
      </c>
      <c r="E43" s="9" t="str">
        <f>"女"</f>
        <v>女</v>
      </c>
      <c r="F43" s="9"/>
    </row>
    <row r="44" spans="1:6" ht="34.5" customHeight="1">
      <c r="A44" s="8">
        <v>42</v>
      </c>
      <c r="B44" s="9" t="str">
        <f>"506020230411113535125497"</f>
        <v>506020230411113535125497</v>
      </c>
      <c r="C44" s="9" t="s">
        <v>7</v>
      </c>
      <c r="D44" s="9" t="str">
        <f>"陈太梧"</f>
        <v>陈太梧</v>
      </c>
      <c r="E44" s="9" t="str">
        <f>"男"</f>
        <v>男</v>
      </c>
      <c r="F44" s="9"/>
    </row>
    <row r="45" spans="1:6" ht="34.5" customHeight="1">
      <c r="A45" s="8">
        <v>43</v>
      </c>
      <c r="B45" s="9" t="str">
        <f>"506020230411114346125521"</f>
        <v>506020230411114346125521</v>
      </c>
      <c r="C45" s="9" t="s">
        <v>7</v>
      </c>
      <c r="D45" s="9" t="str">
        <f>"李基达"</f>
        <v>李基达</v>
      </c>
      <c r="E45" s="9" t="str">
        <f>"男"</f>
        <v>男</v>
      </c>
      <c r="F45" s="9"/>
    </row>
    <row r="46" spans="1:6" ht="34.5" customHeight="1">
      <c r="A46" s="8">
        <v>44</v>
      </c>
      <c r="B46" s="9" t="str">
        <f>"506020230411114814125528"</f>
        <v>506020230411114814125528</v>
      </c>
      <c r="C46" s="9" t="s">
        <v>7</v>
      </c>
      <c r="D46" s="9" t="str">
        <f>"陶虹卉"</f>
        <v>陶虹卉</v>
      </c>
      <c r="E46" s="9" t="str">
        <f>"女"</f>
        <v>女</v>
      </c>
      <c r="F46" s="9"/>
    </row>
    <row r="47" spans="1:6" ht="34.5" customHeight="1">
      <c r="A47" s="8">
        <v>45</v>
      </c>
      <c r="B47" s="9" t="str">
        <f>"506020230411115545125539"</f>
        <v>506020230411115545125539</v>
      </c>
      <c r="C47" s="9" t="s">
        <v>7</v>
      </c>
      <c r="D47" s="9" t="str">
        <f>"翁瑞华"</f>
        <v>翁瑞华</v>
      </c>
      <c r="E47" s="9" t="str">
        <f>"男"</f>
        <v>男</v>
      </c>
      <c r="F47" s="9"/>
    </row>
    <row r="48" spans="1:6" ht="34.5" customHeight="1">
      <c r="A48" s="8">
        <v>46</v>
      </c>
      <c r="B48" s="9" t="str">
        <f>"506020230411121449125580"</f>
        <v>506020230411121449125580</v>
      </c>
      <c r="C48" s="9" t="s">
        <v>7</v>
      </c>
      <c r="D48" s="9" t="str">
        <f>"杜青雨"</f>
        <v>杜青雨</v>
      </c>
      <c r="E48" s="9" t="str">
        <f>"男"</f>
        <v>男</v>
      </c>
      <c r="F48" s="9"/>
    </row>
    <row r="49" spans="1:6" ht="34.5" customHeight="1">
      <c r="A49" s="8">
        <v>47</v>
      </c>
      <c r="B49" s="9" t="str">
        <f>"506020230411121505125581"</f>
        <v>506020230411121505125581</v>
      </c>
      <c r="C49" s="9" t="s">
        <v>7</v>
      </c>
      <c r="D49" s="9" t="str">
        <f>"黎俊雅"</f>
        <v>黎俊雅</v>
      </c>
      <c r="E49" s="9" t="str">
        <f>"女"</f>
        <v>女</v>
      </c>
      <c r="F49" s="9"/>
    </row>
    <row r="50" spans="1:6" ht="34.5" customHeight="1">
      <c r="A50" s="8">
        <v>48</v>
      </c>
      <c r="B50" s="9" t="str">
        <f>"506020230411122454125601"</f>
        <v>506020230411122454125601</v>
      </c>
      <c r="C50" s="9" t="s">
        <v>7</v>
      </c>
      <c r="D50" s="9" t="str">
        <f>"白琳"</f>
        <v>白琳</v>
      </c>
      <c r="E50" s="9" t="str">
        <f>"女"</f>
        <v>女</v>
      </c>
      <c r="F50" s="9"/>
    </row>
    <row r="51" spans="1:6" ht="34.5" customHeight="1">
      <c r="A51" s="8">
        <v>49</v>
      </c>
      <c r="B51" s="9" t="str">
        <f>"506020230411122651125603"</f>
        <v>506020230411122651125603</v>
      </c>
      <c r="C51" s="9" t="s">
        <v>7</v>
      </c>
      <c r="D51" s="9" t="str">
        <f>"吴宏健"</f>
        <v>吴宏健</v>
      </c>
      <c r="E51" s="9" t="str">
        <f>"男"</f>
        <v>男</v>
      </c>
      <c r="F51" s="9"/>
    </row>
    <row r="52" spans="1:6" ht="34.5" customHeight="1">
      <c r="A52" s="8">
        <v>50</v>
      </c>
      <c r="B52" s="9" t="str">
        <f>"506020230411123907125626"</f>
        <v>506020230411123907125626</v>
      </c>
      <c r="C52" s="9" t="s">
        <v>7</v>
      </c>
      <c r="D52" s="9" t="str">
        <f>"林龙"</f>
        <v>林龙</v>
      </c>
      <c r="E52" s="9" t="str">
        <f>"男"</f>
        <v>男</v>
      </c>
      <c r="F52" s="9"/>
    </row>
    <row r="53" spans="1:6" ht="34.5" customHeight="1">
      <c r="A53" s="8">
        <v>51</v>
      </c>
      <c r="B53" s="9" t="str">
        <f>"506020230411123942125627"</f>
        <v>506020230411123942125627</v>
      </c>
      <c r="C53" s="9" t="s">
        <v>7</v>
      </c>
      <c r="D53" s="9" t="str">
        <f>"陈鹏"</f>
        <v>陈鹏</v>
      </c>
      <c r="E53" s="9" t="str">
        <f>"男"</f>
        <v>男</v>
      </c>
      <c r="F53" s="9"/>
    </row>
    <row r="54" spans="1:6" ht="34.5" customHeight="1">
      <c r="A54" s="8">
        <v>52</v>
      </c>
      <c r="B54" s="9" t="str">
        <f>"506020230411124049125630"</f>
        <v>506020230411124049125630</v>
      </c>
      <c r="C54" s="9" t="s">
        <v>7</v>
      </c>
      <c r="D54" s="9" t="str">
        <f>"周贺翀"</f>
        <v>周贺翀</v>
      </c>
      <c r="E54" s="9" t="str">
        <f>"男"</f>
        <v>男</v>
      </c>
      <c r="F54" s="9"/>
    </row>
    <row r="55" spans="1:6" ht="34.5" customHeight="1">
      <c r="A55" s="8">
        <v>53</v>
      </c>
      <c r="B55" s="9" t="str">
        <f>"506020230411124738125648"</f>
        <v>506020230411124738125648</v>
      </c>
      <c r="C55" s="9" t="s">
        <v>7</v>
      </c>
      <c r="D55" s="9" t="str">
        <f>"韩诗琦"</f>
        <v>韩诗琦</v>
      </c>
      <c r="E55" s="9" t="str">
        <f>"女"</f>
        <v>女</v>
      </c>
      <c r="F55" s="9"/>
    </row>
    <row r="56" spans="1:6" ht="34.5" customHeight="1">
      <c r="A56" s="8">
        <v>54</v>
      </c>
      <c r="B56" s="9" t="str">
        <f>"506020230411124945125655"</f>
        <v>506020230411124945125655</v>
      </c>
      <c r="C56" s="9" t="s">
        <v>7</v>
      </c>
      <c r="D56" s="9" t="str">
        <f>"高中丽"</f>
        <v>高中丽</v>
      </c>
      <c r="E56" s="9" t="str">
        <f>"女"</f>
        <v>女</v>
      </c>
      <c r="F56" s="9"/>
    </row>
    <row r="57" spans="1:6" ht="34.5" customHeight="1">
      <c r="A57" s="8">
        <v>55</v>
      </c>
      <c r="B57" s="9" t="str">
        <f>"506020230411125425125661"</f>
        <v>506020230411125425125661</v>
      </c>
      <c r="C57" s="9" t="s">
        <v>7</v>
      </c>
      <c r="D57" s="9" t="str">
        <f>"高捷"</f>
        <v>高捷</v>
      </c>
      <c r="E57" s="9" t="str">
        <f>"男"</f>
        <v>男</v>
      </c>
      <c r="F57" s="9"/>
    </row>
    <row r="58" spans="1:6" ht="34.5" customHeight="1">
      <c r="A58" s="8">
        <v>56</v>
      </c>
      <c r="B58" s="9" t="str">
        <f>"506020230411130012125673"</f>
        <v>506020230411130012125673</v>
      </c>
      <c r="C58" s="9" t="s">
        <v>7</v>
      </c>
      <c r="D58" s="9" t="str">
        <f>"潘琳"</f>
        <v>潘琳</v>
      </c>
      <c r="E58" s="9" t="str">
        <f>"女"</f>
        <v>女</v>
      </c>
      <c r="F58" s="9"/>
    </row>
    <row r="59" spans="1:6" ht="34.5" customHeight="1">
      <c r="A59" s="8">
        <v>57</v>
      </c>
      <c r="B59" s="9" t="str">
        <f>"506020230411133036125714"</f>
        <v>506020230411133036125714</v>
      </c>
      <c r="C59" s="9" t="s">
        <v>7</v>
      </c>
      <c r="D59" s="9" t="str">
        <f>"符芳艳"</f>
        <v>符芳艳</v>
      </c>
      <c r="E59" s="9" t="str">
        <f>"女"</f>
        <v>女</v>
      </c>
      <c r="F59" s="9"/>
    </row>
    <row r="60" spans="1:6" ht="34.5" customHeight="1">
      <c r="A60" s="8">
        <v>58</v>
      </c>
      <c r="B60" s="9" t="str">
        <f>"506020230411133257125717"</f>
        <v>506020230411133257125717</v>
      </c>
      <c r="C60" s="9" t="s">
        <v>7</v>
      </c>
      <c r="D60" s="9" t="str">
        <f>"陈雪莲"</f>
        <v>陈雪莲</v>
      </c>
      <c r="E60" s="9" t="str">
        <f>"女"</f>
        <v>女</v>
      </c>
      <c r="F60" s="9"/>
    </row>
    <row r="61" spans="1:6" ht="34.5" customHeight="1">
      <c r="A61" s="8">
        <v>59</v>
      </c>
      <c r="B61" s="9" t="str">
        <f>"506020230411144018125833"</f>
        <v>506020230411144018125833</v>
      </c>
      <c r="C61" s="9" t="s">
        <v>7</v>
      </c>
      <c r="D61" s="9" t="str">
        <f>"接丛利"</f>
        <v>接丛利</v>
      </c>
      <c r="E61" s="9" t="str">
        <f>"女"</f>
        <v>女</v>
      </c>
      <c r="F61" s="9"/>
    </row>
    <row r="62" spans="1:6" ht="34.5" customHeight="1">
      <c r="A62" s="8">
        <v>60</v>
      </c>
      <c r="B62" s="9" t="str">
        <f>"506020230411154747125991"</f>
        <v>506020230411154747125991</v>
      </c>
      <c r="C62" s="9" t="s">
        <v>7</v>
      </c>
      <c r="D62" s="9" t="str">
        <f>"周圣强"</f>
        <v>周圣强</v>
      </c>
      <c r="E62" s="9" t="str">
        <f>"男"</f>
        <v>男</v>
      </c>
      <c r="F62" s="9"/>
    </row>
    <row r="63" spans="1:6" ht="34.5" customHeight="1">
      <c r="A63" s="8">
        <v>61</v>
      </c>
      <c r="B63" s="9" t="str">
        <f>"506020230411155016126001"</f>
        <v>506020230411155016126001</v>
      </c>
      <c r="C63" s="9" t="s">
        <v>7</v>
      </c>
      <c r="D63" s="9" t="str">
        <f>"黄祥鹏"</f>
        <v>黄祥鹏</v>
      </c>
      <c r="E63" s="9" t="str">
        <f>"男"</f>
        <v>男</v>
      </c>
      <c r="F63" s="9"/>
    </row>
    <row r="64" spans="1:6" ht="34.5" customHeight="1">
      <c r="A64" s="8">
        <v>62</v>
      </c>
      <c r="B64" s="9" t="str">
        <f>"506020230411160319126037"</f>
        <v>506020230411160319126037</v>
      </c>
      <c r="C64" s="9" t="s">
        <v>7</v>
      </c>
      <c r="D64" s="9" t="str">
        <f>"丁鸿骄"</f>
        <v>丁鸿骄</v>
      </c>
      <c r="E64" s="9" t="str">
        <f>"女"</f>
        <v>女</v>
      </c>
      <c r="F64" s="9"/>
    </row>
    <row r="65" spans="1:6" ht="34.5" customHeight="1">
      <c r="A65" s="8">
        <v>63</v>
      </c>
      <c r="B65" s="9" t="str">
        <f>"506020230411160347126038"</f>
        <v>506020230411160347126038</v>
      </c>
      <c r="C65" s="9" t="s">
        <v>7</v>
      </c>
      <c r="D65" s="9" t="str">
        <f>"黄天劲"</f>
        <v>黄天劲</v>
      </c>
      <c r="E65" s="9" t="str">
        <f>"男"</f>
        <v>男</v>
      </c>
      <c r="F65" s="9"/>
    </row>
    <row r="66" spans="1:6" ht="34.5" customHeight="1">
      <c r="A66" s="8">
        <v>64</v>
      </c>
      <c r="B66" s="9" t="str">
        <f>"506020230411161330126062"</f>
        <v>506020230411161330126062</v>
      </c>
      <c r="C66" s="9" t="s">
        <v>7</v>
      </c>
      <c r="D66" s="9" t="str">
        <f>"周凌聿"</f>
        <v>周凌聿</v>
      </c>
      <c r="E66" s="9" t="str">
        <f>"女"</f>
        <v>女</v>
      </c>
      <c r="F66" s="9"/>
    </row>
    <row r="67" spans="1:6" ht="34.5" customHeight="1">
      <c r="A67" s="8">
        <v>65</v>
      </c>
      <c r="B67" s="9" t="str">
        <f>"506020230411163356126111"</f>
        <v>506020230411163356126111</v>
      </c>
      <c r="C67" s="9" t="s">
        <v>7</v>
      </c>
      <c r="D67" s="9" t="str">
        <f>"容信力"</f>
        <v>容信力</v>
      </c>
      <c r="E67" s="9" t="str">
        <f aca="true" t="shared" si="2" ref="E67:E72">"男"</f>
        <v>男</v>
      </c>
      <c r="F67" s="9"/>
    </row>
    <row r="68" spans="1:6" ht="34.5" customHeight="1">
      <c r="A68" s="8">
        <v>66</v>
      </c>
      <c r="B68" s="9" t="str">
        <f>"506020230411165325126152"</f>
        <v>506020230411165325126152</v>
      </c>
      <c r="C68" s="9" t="s">
        <v>7</v>
      </c>
      <c r="D68" s="9" t="str">
        <f>"林拥书"</f>
        <v>林拥书</v>
      </c>
      <c r="E68" s="9" t="str">
        <f t="shared" si="2"/>
        <v>男</v>
      </c>
      <c r="F68" s="9"/>
    </row>
    <row r="69" spans="1:6" ht="34.5" customHeight="1">
      <c r="A69" s="8">
        <v>67</v>
      </c>
      <c r="B69" s="9" t="str">
        <f>"506020230411165435126155"</f>
        <v>506020230411165435126155</v>
      </c>
      <c r="C69" s="9" t="s">
        <v>7</v>
      </c>
      <c r="D69" s="9" t="str">
        <f>"王志"</f>
        <v>王志</v>
      </c>
      <c r="E69" s="9" t="str">
        <f t="shared" si="2"/>
        <v>男</v>
      </c>
      <c r="F69" s="9"/>
    </row>
    <row r="70" spans="1:6" ht="34.5" customHeight="1">
      <c r="A70" s="8">
        <v>68</v>
      </c>
      <c r="B70" s="9" t="str">
        <f>"506020230411171426126206"</f>
        <v>506020230411171426126206</v>
      </c>
      <c r="C70" s="9" t="s">
        <v>7</v>
      </c>
      <c r="D70" s="9" t="str">
        <f>"刘江"</f>
        <v>刘江</v>
      </c>
      <c r="E70" s="9" t="str">
        <f t="shared" si="2"/>
        <v>男</v>
      </c>
      <c r="F70" s="9"/>
    </row>
    <row r="71" spans="1:6" ht="34.5" customHeight="1">
      <c r="A71" s="8">
        <v>69</v>
      </c>
      <c r="B71" s="9" t="str">
        <f>"506020230411171616126211"</f>
        <v>506020230411171616126211</v>
      </c>
      <c r="C71" s="9" t="s">
        <v>7</v>
      </c>
      <c r="D71" s="9" t="str">
        <f>"陈晨"</f>
        <v>陈晨</v>
      </c>
      <c r="E71" s="9" t="str">
        <f t="shared" si="2"/>
        <v>男</v>
      </c>
      <c r="F71" s="9"/>
    </row>
    <row r="72" spans="1:6" ht="34.5" customHeight="1">
      <c r="A72" s="8">
        <v>70</v>
      </c>
      <c r="B72" s="9" t="str">
        <f>"506020230411172816126235"</f>
        <v>506020230411172816126235</v>
      </c>
      <c r="C72" s="9" t="s">
        <v>7</v>
      </c>
      <c r="D72" s="9" t="str">
        <f>"杜振威"</f>
        <v>杜振威</v>
      </c>
      <c r="E72" s="9" t="str">
        <f t="shared" si="2"/>
        <v>男</v>
      </c>
      <c r="F72" s="9"/>
    </row>
    <row r="73" spans="1:6" ht="34.5" customHeight="1">
      <c r="A73" s="8">
        <v>71</v>
      </c>
      <c r="B73" s="9" t="str">
        <f>"506020230411172944126237"</f>
        <v>506020230411172944126237</v>
      </c>
      <c r="C73" s="9" t="s">
        <v>7</v>
      </c>
      <c r="D73" s="9" t="str">
        <f>"陈美莉"</f>
        <v>陈美莉</v>
      </c>
      <c r="E73" s="9" t="str">
        <f>"女"</f>
        <v>女</v>
      </c>
      <c r="F73" s="9"/>
    </row>
    <row r="74" spans="1:6" ht="34.5" customHeight="1">
      <c r="A74" s="8">
        <v>72</v>
      </c>
      <c r="B74" s="9" t="str">
        <f>"506020230411173225126239"</f>
        <v>506020230411173225126239</v>
      </c>
      <c r="C74" s="9" t="s">
        <v>7</v>
      </c>
      <c r="D74" s="9" t="str">
        <f>"关业梓"</f>
        <v>关业梓</v>
      </c>
      <c r="E74" s="9" t="str">
        <f>"男"</f>
        <v>男</v>
      </c>
      <c r="F74" s="9"/>
    </row>
    <row r="75" spans="1:6" ht="34.5" customHeight="1">
      <c r="A75" s="8">
        <v>73</v>
      </c>
      <c r="B75" s="9" t="str">
        <f>"506020230411175005126268"</f>
        <v>506020230411175005126268</v>
      </c>
      <c r="C75" s="9" t="s">
        <v>7</v>
      </c>
      <c r="D75" s="9" t="str">
        <f>"陈筱"</f>
        <v>陈筱</v>
      </c>
      <c r="E75" s="9" t="str">
        <f>"女"</f>
        <v>女</v>
      </c>
      <c r="F75" s="9"/>
    </row>
    <row r="76" spans="1:6" ht="34.5" customHeight="1">
      <c r="A76" s="8">
        <v>74</v>
      </c>
      <c r="B76" s="9" t="str">
        <f>"506020230411181141126312"</f>
        <v>506020230411181141126312</v>
      </c>
      <c r="C76" s="9" t="s">
        <v>7</v>
      </c>
      <c r="D76" s="9" t="str">
        <f>"王晴"</f>
        <v>王晴</v>
      </c>
      <c r="E76" s="9" t="str">
        <f>"女"</f>
        <v>女</v>
      </c>
      <c r="F76" s="9"/>
    </row>
    <row r="77" spans="1:6" ht="34.5" customHeight="1">
      <c r="A77" s="8">
        <v>75</v>
      </c>
      <c r="B77" s="9" t="str">
        <f>"506020230411181859126324"</f>
        <v>506020230411181859126324</v>
      </c>
      <c r="C77" s="9" t="s">
        <v>7</v>
      </c>
      <c r="D77" s="9" t="str">
        <f>"韩俊光"</f>
        <v>韩俊光</v>
      </c>
      <c r="E77" s="9" t="str">
        <f aca="true" t="shared" si="3" ref="E77:E83">"男"</f>
        <v>男</v>
      </c>
      <c r="F77" s="9"/>
    </row>
    <row r="78" spans="1:6" ht="34.5" customHeight="1">
      <c r="A78" s="8">
        <v>76</v>
      </c>
      <c r="B78" s="9" t="str">
        <f>"506020230411183423126352"</f>
        <v>506020230411183423126352</v>
      </c>
      <c r="C78" s="9" t="s">
        <v>7</v>
      </c>
      <c r="D78" s="9" t="str">
        <f>"李桂南"</f>
        <v>李桂南</v>
      </c>
      <c r="E78" s="9" t="str">
        <f t="shared" si="3"/>
        <v>男</v>
      </c>
      <c r="F78" s="9"/>
    </row>
    <row r="79" spans="1:6" ht="34.5" customHeight="1">
      <c r="A79" s="8">
        <v>77</v>
      </c>
      <c r="B79" s="9" t="str">
        <f>"506020230411190719126401"</f>
        <v>506020230411190719126401</v>
      </c>
      <c r="C79" s="9" t="s">
        <v>7</v>
      </c>
      <c r="D79" s="9" t="str">
        <f>"吉书舟"</f>
        <v>吉书舟</v>
      </c>
      <c r="E79" s="9" t="str">
        <f t="shared" si="3"/>
        <v>男</v>
      </c>
      <c r="F79" s="9"/>
    </row>
    <row r="80" spans="1:6" ht="34.5" customHeight="1">
      <c r="A80" s="8">
        <v>78</v>
      </c>
      <c r="B80" s="9" t="str">
        <f>"506020230411191133126405"</f>
        <v>506020230411191133126405</v>
      </c>
      <c r="C80" s="9" t="s">
        <v>7</v>
      </c>
      <c r="D80" s="9" t="str">
        <f>"韦镇"</f>
        <v>韦镇</v>
      </c>
      <c r="E80" s="9" t="str">
        <f t="shared" si="3"/>
        <v>男</v>
      </c>
      <c r="F80" s="9"/>
    </row>
    <row r="81" spans="1:6" ht="34.5" customHeight="1">
      <c r="A81" s="8">
        <v>79</v>
      </c>
      <c r="B81" s="9" t="str">
        <f>"506020230411202055126539"</f>
        <v>506020230411202055126539</v>
      </c>
      <c r="C81" s="9" t="s">
        <v>7</v>
      </c>
      <c r="D81" s="9" t="str">
        <f>"陈秀举"</f>
        <v>陈秀举</v>
      </c>
      <c r="E81" s="9" t="str">
        <f t="shared" si="3"/>
        <v>男</v>
      </c>
      <c r="F81" s="9"/>
    </row>
    <row r="82" spans="1:6" ht="34.5" customHeight="1">
      <c r="A82" s="8">
        <v>80</v>
      </c>
      <c r="B82" s="9" t="str">
        <f>"506020230411204802126607"</f>
        <v>506020230411204802126607</v>
      </c>
      <c r="C82" s="9" t="s">
        <v>7</v>
      </c>
      <c r="D82" s="9" t="str">
        <f>"孙令众"</f>
        <v>孙令众</v>
      </c>
      <c r="E82" s="9" t="str">
        <f t="shared" si="3"/>
        <v>男</v>
      </c>
      <c r="F82" s="9"/>
    </row>
    <row r="83" spans="1:6" ht="34.5" customHeight="1">
      <c r="A83" s="8">
        <v>81</v>
      </c>
      <c r="B83" s="9" t="str">
        <f>"506020230411205517126627"</f>
        <v>506020230411205517126627</v>
      </c>
      <c r="C83" s="9" t="s">
        <v>7</v>
      </c>
      <c r="D83" s="9" t="str">
        <f>"陈东湖"</f>
        <v>陈东湖</v>
      </c>
      <c r="E83" s="9" t="str">
        <f t="shared" si="3"/>
        <v>男</v>
      </c>
      <c r="F83" s="9"/>
    </row>
    <row r="84" spans="1:6" ht="34.5" customHeight="1">
      <c r="A84" s="8">
        <v>82</v>
      </c>
      <c r="B84" s="9" t="str">
        <f>"506020230411205954126640"</f>
        <v>506020230411205954126640</v>
      </c>
      <c r="C84" s="9" t="s">
        <v>7</v>
      </c>
      <c r="D84" s="9" t="str">
        <f>"刘颜"</f>
        <v>刘颜</v>
      </c>
      <c r="E84" s="9" t="str">
        <f>"女"</f>
        <v>女</v>
      </c>
      <c r="F84" s="9"/>
    </row>
    <row r="85" spans="1:6" ht="34.5" customHeight="1">
      <c r="A85" s="8">
        <v>83</v>
      </c>
      <c r="B85" s="9" t="str">
        <f>"506020230411213153126708"</f>
        <v>506020230411213153126708</v>
      </c>
      <c r="C85" s="9" t="s">
        <v>7</v>
      </c>
      <c r="D85" s="9" t="str">
        <f>"陆家斌"</f>
        <v>陆家斌</v>
      </c>
      <c r="E85" s="9" t="str">
        <f>"男"</f>
        <v>男</v>
      </c>
      <c r="F85" s="9"/>
    </row>
    <row r="86" spans="1:6" ht="34.5" customHeight="1">
      <c r="A86" s="8">
        <v>84</v>
      </c>
      <c r="B86" s="9" t="str">
        <f>"506020230411213759126720"</f>
        <v>506020230411213759126720</v>
      </c>
      <c r="C86" s="9" t="s">
        <v>7</v>
      </c>
      <c r="D86" s="9" t="str">
        <f>"陈寒冰"</f>
        <v>陈寒冰</v>
      </c>
      <c r="E86" s="9" t="str">
        <f>"女"</f>
        <v>女</v>
      </c>
      <c r="F86" s="9"/>
    </row>
    <row r="87" spans="1:6" ht="34.5" customHeight="1">
      <c r="A87" s="8">
        <v>85</v>
      </c>
      <c r="B87" s="9" t="str">
        <f>"506020230411215817126773"</f>
        <v>506020230411215817126773</v>
      </c>
      <c r="C87" s="9" t="s">
        <v>7</v>
      </c>
      <c r="D87" s="9" t="str">
        <f>"颜子富"</f>
        <v>颜子富</v>
      </c>
      <c r="E87" s="9" t="str">
        <f aca="true" t="shared" si="4" ref="E87:E96">"男"</f>
        <v>男</v>
      </c>
      <c r="F87" s="9"/>
    </row>
    <row r="88" spans="1:6" ht="34.5" customHeight="1">
      <c r="A88" s="8">
        <v>86</v>
      </c>
      <c r="B88" s="9" t="str">
        <f>"506020230411222441126822"</f>
        <v>506020230411222441126822</v>
      </c>
      <c r="C88" s="9" t="s">
        <v>7</v>
      </c>
      <c r="D88" s="9" t="str">
        <f>"符颖飞"</f>
        <v>符颖飞</v>
      </c>
      <c r="E88" s="9" t="str">
        <f t="shared" si="4"/>
        <v>男</v>
      </c>
      <c r="F88" s="9"/>
    </row>
    <row r="89" spans="1:6" ht="34.5" customHeight="1">
      <c r="A89" s="8">
        <v>87</v>
      </c>
      <c r="B89" s="9" t="str">
        <f>"506020230411223634126847"</f>
        <v>506020230411223634126847</v>
      </c>
      <c r="C89" s="9" t="s">
        <v>7</v>
      </c>
      <c r="D89" s="9" t="str">
        <f>"林保全"</f>
        <v>林保全</v>
      </c>
      <c r="E89" s="9" t="str">
        <f t="shared" si="4"/>
        <v>男</v>
      </c>
      <c r="F89" s="9"/>
    </row>
    <row r="90" spans="1:6" ht="34.5" customHeight="1">
      <c r="A90" s="8">
        <v>88</v>
      </c>
      <c r="B90" s="9" t="str">
        <f>"506020230411225035126869"</f>
        <v>506020230411225035126869</v>
      </c>
      <c r="C90" s="9" t="s">
        <v>7</v>
      </c>
      <c r="D90" s="9" t="str">
        <f>"吴俊德"</f>
        <v>吴俊德</v>
      </c>
      <c r="E90" s="9" t="str">
        <f t="shared" si="4"/>
        <v>男</v>
      </c>
      <c r="F90" s="9"/>
    </row>
    <row r="91" spans="1:6" ht="34.5" customHeight="1">
      <c r="A91" s="8">
        <v>89</v>
      </c>
      <c r="B91" s="9" t="str">
        <f>"506020230411225935126883"</f>
        <v>506020230411225935126883</v>
      </c>
      <c r="C91" s="9" t="s">
        <v>7</v>
      </c>
      <c r="D91" s="9" t="str">
        <f>"李岳霖"</f>
        <v>李岳霖</v>
      </c>
      <c r="E91" s="9" t="str">
        <f t="shared" si="4"/>
        <v>男</v>
      </c>
      <c r="F91" s="9"/>
    </row>
    <row r="92" spans="1:6" ht="34.5" customHeight="1">
      <c r="A92" s="8">
        <v>90</v>
      </c>
      <c r="B92" s="9" t="str">
        <f>"506020230412083451127075"</f>
        <v>506020230412083451127075</v>
      </c>
      <c r="C92" s="9" t="s">
        <v>7</v>
      </c>
      <c r="D92" s="9" t="str">
        <f>"符扬敏"</f>
        <v>符扬敏</v>
      </c>
      <c r="E92" s="9" t="str">
        <f t="shared" si="4"/>
        <v>男</v>
      </c>
      <c r="F92" s="9"/>
    </row>
    <row r="93" spans="1:6" ht="34.5" customHeight="1">
      <c r="A93" s="8">
        <v>91</v>
      </c>
      <c r="B93" s="9" t="str">
        <f>"506020230412084056127102"</f>
        <v>506020230412084056127102</v>
      </c>
      <c r="C93" s="9" t="s">
        <v>7</v>
      </c>
      <c r="D93" s="9" t="str">
        <f>"秦彬"</f>
        <v>秦彬</v>
      </c>
      <c r="E93" s="9" t="str">
        <f t="shared" si="4"/>
        <v>男</v>
      </c>
      <c r="F93" s="9"/>
    </row>
    <row r="94" spans="1:6" ht="34.5" customHeight="1">
      <c r="A94" s="8">
        <v>92</v>
      </c>
      <c r="B94" s="9" t="str">
        <f>"506020230412093627127367"</f>
        <v>506020230412093627127367</v>
      </c>
      <c r="C94" s="9" t="s">
        <v>7</v>
      </c>
      <c r="D94" s="9" t="str">
        <f>"卓著"</f>
        <v>卓著</v>
      </c>
      <c r="E94" s="9" t="str">
        <f t="shared" si="4"/>
        <v>男</v>
      </c>
      <c r="F94" s="9"/>
    </row>
    <row r="95" spans="1:6" ht="34.5" customHeight="1">
      <c r="A95" s="8">
        <v>93</v>
      </c>
      <c r="B95" s="9" t="str">
        <f>"506020230412093846127384"</f>
        <v>506020230412093846127384</v>
      </c>
      <c r="C95" s="9" t="s">
        <v>7</v>
      </c>
      <c r="D95" s="9" t="str">
        <f>"严国旺"</f>
        <v>严国旺</v>
      </c>
      <c r="E95" s="9" t="str">
        <f t="shared" si="4"/>
        <v>男</v>
      </c>
      <c r="F95" s="9"/>
    </row>
    <row r="96" spans="1:6" ht="34.5" customHeight="1">
      <c r="A96" s="8">
        <v>94</v>
      </c>
      <c r="B96" s="9" t="str">
        <f>"506020230412094334127409"</f>
        <v>506020230412094334127409</v>
      </c>
      <c r="C96" s="9" t="s">
        <v>7</v>
      </c>
      <c r="D96" s="9" t="str">
        <f>"王伟"</f>
        <v>王伟</v>
      </c>
      <c r="E96" s="9" t="str">
        <f t="shared" si="4"/>
        <v>男</v>
      </c>
      <c r="F96" s="9"/>
    </row>
    <row r="97" spans="1:6" ht="34.5" customHeight="1">
      <c r="A97" s="8">
        <v>95</v>
      </c>
      <c r="B97" s="9" t="str">
        <f>"506020230412101528127589"</f>
        <v>506020230412101528127589</v>
      </c>
      <c r="C97" s="9" t="s">
        <v>7</v>
      </c>
      <c r="D97" s="9" t="str">
        <f>"姚婷婷"</f>
        <v>姚婷婷</v>
      </c>
      <c r="E97" s="9" t="str">
        <f>"女"</f>
        <v>女</v>
      </c>
      <c r="F97" s="9"/>
    </row>
    <row r="98" spans="1:6" ht="34.5" customHeight="1">
      <c r="A98" s="8">
        <v>96</v>
      </c>
      <c r="B98" s="9" t="str">
        <f>"506020230412101723127597"</f>
        <v>506020230412101723127597</v>
      </c>
      <c r="C98" s="9" t="s">
        <v>7</v>
      </c>
      <c r="D98" s="9" t="str">
        <f>"林鸿锋"</f>
        <v>林鸿锋</v>
      </c>
      <c r="E98" s="9" t="str">
        <f>"男"</f>
        <v>男</v>
      </c>
      <c r="F98" s="9"/>
    </row>
    <row r="99" spans="1:6" ht="34.5" customHeight="1">
      <c r="A99" s="8">
        <v>97</v>
      </c>
      <c r="B99" s="9" t="str">
        <f>"506020230412104911127766"</f>
        <v>506020230412104911127766</v>
      </c>
      <c r="C99" s="9" t="s">
        <v>7</v>
      </c>
      <c r="D99" s="9" t="str">
        <f>"陈碧雪"</f>
        <v>陈碧雪</v>
      </c>
      <c r="E99" s="9" t="str">
        <f>"女"</f>
        <v>女</v>
      </c>
      <c r="F99" s="9"/>
    </row>
    <row r="100" spans="1:6" ht="34.5" customHeight="1">
      <c r="A100" s="8">
        <v>98</v>
      </c>
      <c r="B100" s="9" t="str">
        <f>"506020230412105138127773"</f>
        <v>506020230412105138127773</v>
      </c>
      <c r="C100" s="9" t="s">
        <v>7</v>
      </c>
      <c r="D100" s="9" t="str">
        <f>"林克帆"</f>
        <v>林克帆</v>
      </c>
      <c r="E100" s="9" t="str">
        <f>"男"</f>
        <v>男</v>
      </c>
      <c r="F100" s="9"/>
    </row>
    <row r="101" spans="1:6" ht="34.5" customHeight="1">
      <c r="A101" s="8">
        <v>99</v>
      </c>
      <c r="B101" s="9" t="str">
        <f>"506020230412105727127802"</f>
        <v>506020230412105727127802</v>
      </c>
      <c r="C101" s="9" t="s">
        <v>7</v>
      </c>
      <c r="D101" s="9" t="str">
        <f>"徐皓"</f>
        <v>徐皓</v>
      </c>
      <c r="E101" s="9" t="str">
        <f>"男"</f>
        <v>男</v>
      </c>
      <c r="F101" s="9"/>
    </row>
    <row r="102" spans="1:6" ht="34.5" customHeight="1">
      <c r="A102" s="8">
        <v>100</v>
      </c>
      <c r="B102" s="9" t="str">
        <f>"506020230412114040127969"</f>
        <v>506020230412114040127969</v>
      </c>
      <c r="C102" s="9" t="s">
        <v>7</v>
      </c>
      <c r="D102" s="9" t="str">
        <f>"陈德壮"</f>
        <v>陈德壮</v>
      </c>
      <c r="E102" s="9" t="str">
        <f>"男"</f>
        <v>男</v>
      </c>
      <c r="F102" s="9"/>
    </row>
    <row r="103" spans="1:6" ht="34.5" customHeight="1">
      <c r="A103" s="8">
        <v>101</v>
      </c>
      <c r="B103" s="9" t="str">
        <f>"506020230412120022128034"</f>
        <v>506020230412120022128034</v>
      </c>
      <c r="C103" s="9" t="s">
        <v>7</v>
      </c>
      <c r="D103" s="9" t="str">
        <f>"李月女"</f>
        <v>李月女</v>
      </c>
      <c r="E103" s="9" t="str">
        <f>"女"</f>
        <v>女</v>
      </c>
      <c r="F103" s="9"/>
    </row>
    <row r="104" spans="1:6" ht="34.5" customHeight="1">
      <c r="A104" s="8">
        <v>102</v>
      </c>
      <c r="B104" s="9" t="str">
        <f>"506020230412122209128092"</f>
        <v>506020230412122209128092</v>
      </c>
      <c r="C104" s="9" t="s">
        <v>7</v>
      </c>
      <c r="D104" s="9" t="str">
        <f>"麦先曼"</f>
        <v>麦先曼</v>
      </c>
      <c r="E104" s="9" t="str">
        <f>"女"</f>
        <v>女</v>
      </c>
      <c r="F104" s="9"/>
    </row>
    <row r="105" spans="1:6" ht="34.5" customHeight="1">
      <c r="A105" s="8">
        <v>103</v>
      </c>
      <c r="B105" s="9" t="str">
        <f>"506020230412123544128127"</f>
        <v>506020230412123544128127</v>
      </c>
      <c r="C105" s="9" t="s">
        <v>7</v>
      </c>
      <c r="D105" s="9" t="str">
        <f>"许宏应"</f>
        <v>许宏应</v>
      </c>
      <c r="E105" s="9" t="str">
        <f>"男"</f>
        <v>男</v>
      </c>
      <c r="F105" s="9"/>
    </row>
    <row r="106" spans="1:6" ht="34.5" customHeight="1">
      <c r="A106" s="8">
        <v>104</v>
      </c>
      <c r="B106" s="9" t="str">
        <f>"506020230412124702128155"</f>
        <v>506020230412124702128155</v>
      </c>
      <c r="C106" s="9" t="s">
        <v>7</v>
      </c>
      <c r="D106" s="9" t="str">
        <f>"孙云"</f>
        <v>孙云</v>
      </c>
      <c r="E106" s="9" t="str">
        <f>"男"</f>
        <v>男</v>
      </c>
      <c r="F106" s="9"/>
    </row>
    <row r="107" spans="1:6" ht="34.5" customHeight="1">
      <c r="A107" s="8">
        <v>105</v>
      </c>
      <c r="B107" s="9" t="str">
        <f>"506020230412125027128167"</f>
        <v>506020230412125027128167</v>
      </c>
      <c r="C107" s="9" t="s">
        <v>7</v>
      </c>
      <c r="D107" s="9" t="str">
        <f>"赵志伟"</f>
        <v>赵志伟</v>
      </c>
      <c r="E107" s="9" t="str">
        <f>"男"</f>
        <v>男</v>
      </c>
      <c r="F107" s="9"/>
    </row>
    <row r="108" spans="1:6" ht="34.5" customHeight="1">
      <c r="A108" s="8">
        <v>106</v>
      </c>
      <c r="B108" s="9" t="str">
        <f>"506020230412143831128429"</f>
        <v>506020230412143831128429</v>
      </c>
      <c r="C108" s="9" t="s">
        <v>7</v>
      </c>
      <c r="D108" s="9" t="str">
        <f>"何俏"</f>
        <v>何俏</v>
      </c>
      <c r="E108" s="9" t="str">
        <f>"女"</f>
        <v>女</v>
      </c>
      <c r="F108" s="9"/>
    </row>
    <row r="109" spans="1:6" ht="34.5" customHeight="1">
      <c r="A109" s="8">
        <v>107</v>
      </c>
      <c r="B109" s="9" t="str">
        <f>"506020230412144457128447"</f>
        <v>506020230412144457128447</v>
      </c>
      <c r="C109" s="9" t="s">
        <v>7</v>
      </c>
      <c r="D109" s="9" t="str">
        <f>"邓开涛"</f>
        <v>邓开涛</v>
      </c>
      <c r="E109" s="9" t="str">
        <f>"男"</f>
        <v>男</v>
      </c>
      <c r="F109" s="9"/>
    </row>
    <row r="110" spans="1:6" ht="34.5" customHeight="1">
      <c r="A110" s="8">
        <v>108</v>
      </c>
      <c r="B110" s="9" t="str">
        <f>"506020230412145715128500"</f>
        <v>506020230412145715128500</v>
      </c>
      <c r="C110" s="9" t="s">
        <v>7</v>
      </c>
      <c r="D110" s="9" t="str">
        <f>"李冠宇"</f>
        <v>李冠宇</v>
      </c>
      <c r="E110" s="9" t="str">
        <f>"男"</f>
        <v>男</v>
      </c>
      <c r="F110" s="9"/>
    </row>
    <row r="111" spans="1:6" ht="34.5" customHeight="1">
      <c r="A111" s="8">
        <v>109</v>
      </c>
      <c r="B111" s="9" t="str">
        <f>"506020230412151626128559"</f>
        <v>506020230412151626128559</v>
      </c>
      <c r="C111" s="9" t="s">
        <v>7</v>
      </c>
      <c r="D111" s="9" t="str">
        <f>"林强"</f>
        <v>林强</v>
      </c>
      <c r="E111" s="9" t="str">
        <f>"男"</f>
        <v>男</v>
      </c>
      <c r="F111" s="9"/>
    </row>
    <row r="112" spans="1:6" ht="34.5" customHeight="1">
      <c r="A112" s="8">
        <v>110</v>
      </c>
      <c r="B112" s="9" t="str">
        <f>"506020230412155434128725"</f>
        <v>506020230412155434128725</v>
      </c>
      <c r="C112" s="9" t="s">
        <v>7</v>
      </c>
      <c r="D112" s="9" t="str">
        <f>"王颖"</f>
        <v>王颖</v>
      </c>
      <c r="E112" s="9" t="str">
        <f>"女"</f>
        <v>女</v>
      </c>
      <c r="F112" s="9"/>
    </row>
    <row r="113" spans="1:6" ht="34.5" customHeight="1">
      <c r="A113" s="8">
        <v>111</v>
      </c>
      <c r="B113" s="9" t="str">
        <f>"506020230412160105128745"</f>
        <v>506020230412160105128745</v>
      </c>
      <c r="C113" s="9" t="s">
        <v>7</v>
      </c>
      <c r="D113" s="9" t="str">
        <f>"许静"</f>
        <v>许静</v>
      </c>
      <c r="E113" s="9" t="str">
        <f>"女"</f>
        <v>女</v>
      </c>
      <c r="F113" s="9"/>
    </row>
    <row r="114" spans="1:6" ht="34.5" customHeight="1">
      <c r="A114" s="8">
        <v>112</v>
      </c>
      <c r="B114" s="9" t="str">
        <f>"506020230412161042128778"</f>
        <v>506020230412161042128778</v>
      </c>
      <c r="C114" s="9" t="s">
        <v>7</v>
      </c>
      <c r="D114" s="9" t="str">
        <f>"徐晨光"</f>
        <v>徐晨光</v>
      </c>
      <c r="E114" s="9" t="str">
        <f>"男"</f>
        <v>男</v>
      </c>
      <c r="F114" s="9"/>
    </row>
    <row r="115" spans="1:6" ht="34.5" customHeight="1">
      <c r="A115" s="8">
        <v>113</v>
      </c>
      <c r="B115" s="9" t="str">
        <f>"506020230412161240128788"</f>
        <v>506020230412161240128788</v>
      </c>
      <c r="C115" s="9" t="s">
        <v>7</v>
      </c>
      <c r="D115" s="9" t="str">
        <f>"吴洁"</f>
        <v>吴洁</v>
      </c>
      <c r="E115" s="9" t="str">
        <f>"女"</f>
        <v>女</v>
      </c>
      <c r="F115" s="9"/>
    </row>
    <row r="116" spans="1:6" ht="34.5" customHeight="1">
      <c r="A116" s="8">
        <v>114</v>
      </c>
      <c r="B116" s="9" t="str">
        <f>"506020230412161326128789"</f>
        <v>506020230412161326128789</v>
      </c>
      <c r="C116" s="9" t="s">
        <v>7</v>
      </c>
      <c r="D116" s="9" t="str">
        <f>"张焕发"</f>
        <v>张焕发</v>
      </c>
      <c r="E116" s="9" t="str">
        <f>"男"</f>
        <v>男</v>
      </c>
      <c r="F116" s="9"/>
    </row>
    <row r="117" spans="1:6" ht="34.5" customHeight="1">
      <c r="A117" s="8">
        <v>115</v>
      </c>
      <c r="B117" s="9" t="str">
        <f>"506020230412162035128828"</f>
        <v>506020230412162035128828</v>
      </c>
      <c r="C117" s="9" t="s">
        <v>7</v>
      </c>
      <c r="D117" s="9" t="str">
        <f>"占光佑"</f>
        <v>占光佑</v>
      </c>
      <c r="E117" s="9" t="str">
        <f>"男"</f>
        <v>男</v>
      </c>
      <c r="F117" s="9"/>
    </row>
    <row r="118" spans="1:6" ht="34.5" customHeight="1">
      <c r="A118" s="8">
        <v>116</v>
      </c>
      <c r="B118" s="9" t="str">
        <f>"506020230412173222129054"</f>
        <v>506020230412173222129054</v>
      </c>
      <c r="C118" s="9" t="s">
        <v>7</v>
      </c>
      <c r="D118" s="9" t="str">
        <f>"宋洁琼"</f>
        <v>宋洁琼</v>
      </c>
      <c r="E118" s="9" t="str">
        <f>"女"</f>
        <v>女</v>
      </c>
      <c r="F118" s="9"/>
    </row>
    <row r="119" spans="1:6" ht="34.5" customHeight="1">
      <c r="A119" s="8">
        <v>117</v>
      </c>
      <c r="B119" s="9" t="str">
        <f>"506020230412174626129084"</f>
        <v>506020230412174626129084</v>
      </c>
      <c r="C119" s="9" t="s">
        <v>7</v>
      </c>
      <c r="D119" s="9" t="str">
        <f>"孙记换"</f>
        <v>孙记换</v>
      </c>
      <c r="E119" s="9" t="str">
        <f>"女"</f>
        <v>女</v>
      </c>
      <c r="F119" s="9"/>
    </row>
    <row r="120" spans="1:6" ht="34.5" customHeight="1">
      <c r="A120" s="8">
        <v>118</v>
      </c>
      <c r="B120" s="9" t="str">
        <f>"506020230412180131129116"</f>
        <v>506020230412180131129116</v>
      </c>
      <c r="C120" s="9" t="s">
        <v>7</v>
      </c>
      <c r="D120" s="9" t="str">
        <f>"陈昱"</f>
        <v>陈昱</v>
      </c>
      <c r="E120" s="9" t="str">
        <f>"男"</f>
        <v>男</v>
      </c>
      <c r="F120" s="9"/>
    </row>
    <row r="121" spans="1:6" ht="34.5" customHeight="1">
      <c r="A121" s="8">
        <v>119</v>
      </c>
      <c r="B121" s="9" t="str">
        <f>"506020230412183418129180"</f>
        <v>506020230412183418129180</v>
      </c>
      <c r="C121" s="9" t="s">
        <v>7</v>
      </c>
      <c r="D121" s="9" t="str">
        <f>"曾燕霜"</f>
        <v>曾燕霜</v>
      </c>
      <c r="E121" s="9" t="str">
        <f>"女"</f>
        <v>女</v>
      </c>
      <c r="F121" s="9"/>
    </row>
    <row r="122" spans="1:6" ht="34.5" customHeight="1">
      <c r="A122" s="8">
        <v>120</v>
      </c>
      <c r="B122" s="9" t="str">
        <f>"506020230412183615129185"</f>
        <v>506020230412183615129185</v>
      </c>
      <c r="C122" s="9" t="s">
        <v>7</v>
      </c>
      <c r="D122" s="9" t="str">
        <f>"范虓肇"</f>
        <v>范虓肇</v>
      </c>
      <c r="E122" s="9" t="str">
        <f>"男"</f>
        <v>男</v>
      </c>
      <c r="F122" s="9"/>
    </row>
    <row r="123" spans="1:6" ht="34.5" customHeight="1">
      <c r="A123" s="8">
        <v>121</v>
      </c>
      <c r="B123" s="9" t="str">
        <f>"506020230412184906129210"</f>
        <v>506020230412184906129210</v>
      </c>
      <c r="C123" s="9" t="s">
        <v>7</v>
      </c>
      <c r="D123" s="9" t="str">
        <f>"胡渝汶"</f>
        <v>胡渝汶</v>
      </c>
      <c r="E123" s="9" t="str">
        <f>"女"</f>
        <v>女</v>
      </c>
      <c r="F123" s="9"/>
    </row>
    <row r="124" spans="1:6" ht="34.5" customHeight="1">
      <c r="A124" s="8">
        <v>122</v>
      </c>
      <c r="B124" s="9" t="str">
        <f>"506020230412185653129221"</f>
        <v>506020230412185653129221</v>
      </c>
      <c r="C124" s="9" t="s">
        <v>7</v>
      </c>
      <c r="D124" s="9" t="str">
        <f>"薛升宇"</f>
        <v>薛升宇</v>
      </c>
      <c r="E124" s="9" t="str">
        <f>"男"</f>
        <v>男</v>
      </c>
      <c r="F124" s="9"/>
    </row>
    <row r="125" spans="1:6" ht="34.5" customHeight="1">
      <c r="A125" s="8">
        <v>123</v>
      </c>
      <c r="B125" s="9" t="str">
        <f>"506020230412192301129265"</f>
        <v>506020230412192301129265</v>
      </c>
      <c r="C125" s="9" t="s">
        <v>7</v>
      </c>
      <c r="D125" s="9" t="str">
        <f>"吉训鑫"</f>
        <v>吉训鑫</v>
      </c>
      <c r="E125" s="9" t="str">
        <f>"男"</f>
        <v>男</v>
      </c>
      <c r="F125" s="9"/>
    </row>
    <row r="126" spans="1:6" ht="34.5" customHeight="1">
      <c r="A126" s="8">
        <v>124</v>
      </c>
      <c r="B126" s="9" t="str">
        <f>"506020230412192304129266"</f>
        <v>506020230412192304129266</v>
      </c>
      <c r="C126" s="9" t="s">
        <v>7</v>
      </c>
      <c r="D126" s="9" t="str">
        <f>"黄燕子"</f>
        <v>黄燕子</v>
      </c>
      <c r="E126" s="9" t="str">
        <f>"女"</f>
        <v>女</v>
      </c>
      <c r="F126" s="9"/>
    </row>
    <row r="127" spans="1:6" ht="34.5" customHeight="1">
      <c r="A127" s="8">
        <v>125</v>
      </c>
      <c r="B127" s="9" t="str">
        <f>"506020230412202855129403"</f>
        <v>506020230412202855129403</v>
      </c>
      <c r="C127" s="9" t="s">
        <v>7</v>
      </c>
      <c r="D127" s="9" t="str">
        <f>"林赐睿"</f>
        <v>林赐睿</v>
      </c>
      <c r="E127" s="9" t="str">
        <f>"男"</f>
        <v>男</v>
      </c>
      <c r="F127" s="9"/>
    </row>
    <row r="128" spans="1:6" ht="34.5" customHeight="1">
      <c r="A128" s="8">
        <v>126</v>
      </c>
      <c r="B128" s="9" t="str">
        <f>"506020230412205343129473"</f>
        <v>506020230412205343129473</v>
      </c>
      <c r="C128" s="9" t="s">
        <v>7</v>
      </c>
      <c r="D128" s="9" t="str">
        <f>"陈家任"</f>
        <v>陈家任</v>
      </c>
      <c r="E128" s="9" t="str">
        <f>"女"</f>
        <v>女</v>
      </c>
      <c r="F128" s="9"/>
    </row>
    <row r="129" spans="1:6" ht="34.5" customHeight="1">
      <c r="A129" s="8">
        <v>127</v>
      </c>
      <c r="B129" s="9" t="str">
        <f>"506020230412205739129483"</f>
        <v>506020230412205739129483</v>
      </c>
      <c r="C129" s="9" t="s">
        <v>7</v>
      </c>
      <c r="D129" s="9" t="str">
        <f>"吴忠杰"</f>
        <v>吴忠杰</v>
      </c>
      <c r="E129" s="9" t="str">
        <f aca="true" t="shared" si="5" ref="E129:E137">"男"</f>
        <v>男</v>
      </c>
      <c r="F129" s="9"/>
    </row>
    <row r="130" spans="1:6" ht="34.5" customHeight="1">
      <c r="A130" s="8">
        <v>128</v>
      </c>
      <c r="B130" s="9" t="str">
        <f>"506020230412210654129507"</f>
        <v>506020230412210654129507</v>
      </c>
      <c r="C130" s="9" t="s">
        <v>7</v>
      </c>
      <c r="D130" s="9" t="str">
        <f>"黎扬星"</f>
        <v>黎扬星</v>
      </c>
      <c r="E130" s="9" t="str">
        <f t="shared" si="5"/>
        <v>男</v>
      </c>
      <c r="F130" s="9"/>
    </row>
    <row r="131" spans="1:6" ht="34.5" customHeight="1">
      <c r="A131" s="8">
        <v>129</v>
      </c>
      <c r="B131" s="9" t="str">
        <f>"506020230412211831129535"</f>
        <v>506020230412211831129535</v>
      </c>
      <c r="C131" s="9" t="s">
        <v>7</v>
      </c>
      <c r="D131" s="9" t="str">
        <f>"韩行衍"</f>
        <v>韩行衍</v>
      </c>
      <c r="E131" s="9" t="str">
        <f t="shared" si="5"/>
        <v>男</v>
      </c>
      <c r="F131" s="9"/>
    </row>
    <row r="132" spans="1:6" ht="34.5" customHeight="1">
      <c r="A132" s="8">
        <v>130</v>
      </c>
      <c r="B132" s="9" t="str">
        <f>"506020230412220828129679"</f>
        <v>506020230412220828129679</v>
      </c>
      <c r="C132" s="9" t="s">
        <v>7</v>
      </c>
      <c r="D132" s="9" t="str">
        <f>"李翔"</f>
        <v>李翔</v>
      </c>
      <c r="E132" s="9" t="str">
        <f t="shared" si="5"/>
        <v>男</v>
      </c>
      <c r="F132" s="9"/>
    </row>
    <row r="133" spans="1:6" ht="34.5" customHeight="1">
      <c r="A133" s="8">
        <v>131</v>
      </c>
      <c r="B133" s="9" t="str">
        <f>"506020230412221217129691"</f>
        <v>506020230412221217129691</v>
      </c>
      <c r="C133" s="9" t="s">
        <v>7</v>
      </c>
      <c r="D133" s="9" t="str">
        <f>"文名"</f>
        <v>文名</v>
      </c>
      <c r="E133" s="9" t="str">
        <f t="shared" si="5"/>
        <v>男</v>
      </c>
      <c r="F133" s="9"/>
    </row>
    <row r="134" spans="1:6" ht="34.5" customHeight="1">
      <c r="A134" s="8">
        <v>132</v>
      </c>
      <c r="B134" s="9" t="str">
        <f>"506020230412231700129819"</f>
        <v>506020230412231700129819</v>
      </c>
      <c r="C134" s="9" t="s">
        <v>7</v>
      </c>
      <c r="D134" s="9" t="str">
        <f>"薛开智"</f>
        <v>薛开智</v>
      </c>
      <c r="E134" s="9" t="str">
        <f t="shared" si="5"/>
        <v>男</v>
      </c>
      <c r="F134" s="9"/>
    </row>
    <row r="135" spans="1:6" ht="34.5" customHeight="1">
      <c r="A135" s="8">
        <v>133</v>
      </c>
      <c r="B135" s="9" t="str">
        <f>"506020230412235135129854"</f>
        <v>506020230412235135129854</v>
      </c>
      <c r="C135" s="9" t="s">
        <v>7</v>
      </c>
      <c r="D135" s="9" t="str">
        <f>"王所文"</f>
        <v>王所文</v>
      </c>
      <c r="E135" s="9" t="str">
        <f t="shared" si="5"/>
        <v>男</v>
      </c>
      <c r="F135" s="9"/>
    </row>
    <row r="136" spans="1:6" ht="34.5" customHeight="1">
      <c r="A136" s="8">
        <v>134</v>
      </c>
      <c r="B136" s="9" t="str">
        <f>"506020230413024442129901"</f>
        <v>506020230413024442129901</v>
      </c>
      <c r="C136" s="9" t="s">
        <v>7</v>
      </c>
      <c r="D136" s="9" t="str">
        <f>"张耿前"</f>
        <v>张耿前</v>
      </c>
      <c r="E136" s="9" t="str">
        <f t="shared" si="5"/>
        <v>男</v>
      </c>
      <c r="F136" s="9"/>
    </row>
    <row r="137" spans="1:6" ht="34.5" customHeight="1">
      <c r="A137" s="8">
        <v>135</v>
      </c>
      <c r="B137" s="9" t="str">
        <f>"506020230413070458129912"</f>
        <v>506020230413070458129912</v>
      </c>
      <c r="C137" s="9" t="s">
        <v>7</v>
      </c>
      <c r="D137" s="9" t="str">
        <f>"何瑞佳"</f>
        <v>何瑞佳</v>
      </c>
      <c r="E137" s="9" t="str">
        <f t="shared" si="5"/>
        <v>男</v>
      </c>
      <c r="F137" s="9"/>
    </row>
    <row r="138" spans="1:6" ht="34.5" customHeight="1">
      <c r="A138" s="8">
        <v>136</v>
      </c>
      <c r="B138" s="9" t="str">
        <f>"506020230413083040129965"</f>
        <v>506020230413083040129965</v>
      </c>
      <c r="C138" s="9" t="s">
        <v>7</v>
      </c>
      <c r="D138" s="9" t="str">
        <f>"杨丽娟"</f>
        <v>杨丽娟</v>
      </c>
      <c r="E138" s="9" t="str">
        <f>"女"</f>
        <v>女</v>
      </c>
      <c r="F138" s="9"/>
    </row>
    <row r="139" spans="1:6" ht="34.5" customHeight="1">
      <c r="A139" s="8">
        <v>137</v>
      </c>
      <c r="B139" s="9" t="str">
        <f>"506020230413084207129992"</f>
        <v>506020230413084207129992</v>
      </c>
      <c r="C139" s="9" t="s">
        <v>7</v>
      </c>
      <c r="D139" s="9" t="str">
        <f>"陈心怡"</f>
        <v>陈心怡</v>
      </c>
      <c r="E139" s="9" t="str">
        <f>"女"</f>
        <v>女</v>
      </c>
      <c r="F139" s="9"/>
    </row>
    <row r="140" spans="1:6" ht="34.5" customHeight="1">
      <c r="A140" s="8">
        <v>138</v>
      </c>
      <c r="B140" s="9" t="str">
        <f>"506020230413084559130007"</f>
        <v>506020230413084559130007</v>
      </c>
      <c r="C140" s="9" t="s">
        <v>7</v>
      </c>
      <c r="D140" s="9" t="str">
        <f>"李正杏"</f>
        <v>李正杏</v>
      </c>
      <c r="E140" s="9" t="str">
        <f>"女"</f>
        <v>女</v>
      </c>
      <c r="F140" s="9"/>
    </row>
    <row r="141" spans="1:6" ht="34.5" customHeight="1">
      <c r="A141" s="8">
        <v>139</v>
      </c>
      <c r="B141" s="9" t="str">
        <f>"506020230413085027130026"</f>
        <v>506020230413085027130026</v>
      </c>
      <c r="C141" s="9" t="s">
        <v>7</v>
      </c>
      <c r="D141" s="9" t="str">
        <f>"陈运天"</f>
        <v>陈运天</v>
      </c>
      <c r="E141" s="9" t="str">
        <f>"男"</f>
        <v>男</v>
      </c>
      <c r="F141" s="9"/>
    </row>
    <row r="142" spans="1:6" ht="34.5" customHeight="1">
      <c r="A142" s="8">
        <v>140</v>
      </c>
      <c r="B142" s="9" t="str">
        <f>"506020230413091256130116"</f>
        <v>506020230413091256130116</v>
      </c>
      <c r="C142" s="9" t="s">
        <v>7</v>
      </c>
      <c r="D142" s="9" t="str">
        <f>"陈梦怡"</f>
        <v>陈梦怡</v>
      </c>
      <c r="E142" s="9" t="str">
        <f>"女"</f>
        <v>女</v>
      </c>
      <c r="F142" s="9"/>
    </row>
    <row r="143" spans="1:6" ht="34.5" customHeight="1">
      <c r="A143" s="8">
        <v>141</v>
      </c>
      <c r="B143" s="9" t="str">
        <f>"506020230413093445130196"</f>
        <v>506020230413093445130196</v>
      </c>
      <c r="C143" s="9" t="s">
        <v>7</v>
      </c>
      <c r="D143" s="9" t="str">
        <f>"周经明"</f>
        <v>周经明</v>
      </c>
      <c r="E143" s="9" t="str">
        <f>"男"</f>
        <v>男</v>
      </c>
      <c r="F143" s="9"/>
    </row>
    <row r="144" spans="1:6" ht="34.5" customHeight="1">
      <c r="A144" s="8">
        <v>142</v>
      </c>
      <c r="B144" s="9" t="str">
        <f>"506020230413101659130363"</f>
        <v>506020230413101659130363</v>
      </c>
      <c r="C144" s="9" t="s">
        <v>7</v>
      </c>
      <c r="D144" s="9" t="str">
        <f>"刘德挺"</f>
        <v>刘德挺</v>
      </c>
      <c r="E144" s="9" t="str">
        <f>"男"</f>
        <v>男</v>
      </c>
      <c r="F144" s="9"/>
    </row>
    <row r="145" spans="1:6" ht="34.5" customHeight="1">
      <c r="A145" s="8">
        <v>143</v>
      </c>
      <c r="B145" s="9" t="str">
        <f>"506020230413110402130542"</f>
        <v>506020230413110402130542</v>
      </c>
      <c r="C145" s="9" t="s">
        <v>7</v>
      </c>
      <c r="D145" s="9" t="str">
        <f>"黄一伦"</f>
        <v>黄一伦</v>
      </c>
      <c r="E145" s="9" t="str">
        <f>"男"</f>
        <v>男</v>
      </c>
      <c r="F145" s="9"/>
    </row>
    <row r="146" spans="1:6" ht="34.5" customHeight="1">
      <c r="A146" s="8">
        <v>144</v>
      </c>
      <c r="B146" s="9" t="str">
        <f>"506020230413113642130650"</f>
        <v>506020230413113642130650</v>
      </c>
      <c r="C146" s="9" t="s">
        <v>7</v>
      </c>
      <c r="D146" s="9" t="str">
        <f>"韦海波"</f>
        <v>韦海波</v>
      </c>
      <c r="E146" s="9" t="str">
        <f>"男"</f>
        <v>男</v>
      </c>
      <c r="F146" s="9"/>
    </row>
    <row r="147" spans="1:6" ht="34.5" customHeight="1">
      <c r="A147" s="8">
        <v>145</v>
      </c>
      <c r="B147" s="9" t="str">
        <f>"506020230413120745130722"</f>
        <v>506020230413120745130722</v>
      </c>
      <c r="C147" s="9" t="s">
        <v>7</v>
      </c>
      <c r="D147" s="9" t="str">
        <f>"符方方"</f>
        <v>符方方</v>
      </c>
      <c r="E147" s="9" t="str">
        <f>"女"</f>
        <v>女</v>
      </c>
      <c r="F147" s="9"/>
    </row>
    <row r="148" spans="1:6" ht="34.5" customHeight="1">
      <c r="A148" s="8">
        <v>146</v>
      </c>
      <c r="B148" s="9" t="str">
        <f>"506020230413124325130812"</f>
        <v>506020230413124325130812</v>
      </c>
      <c r="C148" s="9" t="s">
        <v>7</v>
      </c>
      <c r="D148" s="9" t="str">
        <f>"朱健"</f>
        <v>朱健</v>
      </c>
      <c r="E148" s="9" t="str">
        <f aca="true" t="shared" si="6" ref="E148:E158">"男"</f>
        <v>男</v>
      </c>
      <c r="F148" s="9"/>
    </row>
    <row r="149" spans="1:6" ht="34.5" customHeight="1">
      <c r="A149" s="8">
        <v>147</v>
      </c>
      <c r="B149" s="9" t="str">
        <f>"506020230413125054130828"</f>
        <v>506020230413125054130828</v>
      </c>
      <c r="C149" s="9" t="s">
        <v>7</v>
      </c>
      <c r="D149" s="9" t="str">
        <f>"赵开源"</f>
        <v>赵开源</v>
      </c>
      <c r="E149" s="9" t="str">
        <f t="shared" si="6"/>
        <v>男</v>
      </c>
      <c r="F149" s="9"/>
    </row>
    <row r="150" spans="1:6" ht="34.5" customHeight="1">
      <c r="A150" s="8">
        <v>148</v>
      </c>
      <c r="B150" s="9" t="str">
        <f>"506020230413141754131003"</f>
        <v>506020230413141754131003</v>
      </c>
      <c r="C150" s="9" t="s">
        <v>7</v>
      </c>
      <c r="D150" s="9" t="str">
        <f>"陈照行"</f>
        <v>陈照行</v>
      </c>
      <c r="E150" s="9" t="str">
        <f t="shared" si="6"/>
        <v>男</v>
      </c>
      <c r="F150" s="9"/>
    </row>
    <row r="151" spans="1:6" ht="34.5" customHeight="1">
      <c r="A151" s="8">
        <v>149</v>
      </c>
      <c r="B151" s="9" t="str">
        <f>"506020230413144627131093"</f>
        <v>506020230413144627131093</v>
      </c>
      <c r="C151" s="9" t="s">
        <v>7</v>
      </c>
      <c r="D151" s="9" t="str">
        <f>"龙生辉"</f>
        <v>龙生辉</v>
      </c>
      <c r="E151" s="9" t="str">
        <f t="shared" si="6"/>
        <v>男</v>
      </c>
      <c r="F151" s="9"/>
    </row>
    <row r="152" spans="1:6" ht="34.5" customHeight="1">
      <c r="A152" s="8">
        <v>150</v>
      </c>
      <c r="B152" s="9" t="str">
        <f>"506020230413151959131238"</f>
        <v>506020230413151959131238</v>
      </c>
      <c r="C152" s="9" t="s">
        <v>7</v>
      </c>
      <c r="D152" s="9" t="str">
        <f>"林录超"</f>
        <v>林录超</v>
      </c>
      <c r="E152" s="9" t="str">
        <f t="shared" si="6"/>
        <v>男</v>
      </c>
      <c r="F152" s="9"/>
    </row>
    <row r="153" spans="1:6" ht="34.5" customHeight="1">
      <c r="A153" s="8">
        <v>151</v>
      </c>
      <c r="B153" s="9" t="str">
        <f>"506020230413154725131364"</f>
        <v>506020230413154725131364</v>
      </c>
      <c r="C153" s="9" t="s">
        <v>7</v>
      </c>
      <c r="D153" s="9" t="str">
        <f>"杨洽"</f>
        <v>杨洽</v>
      </c>
      <c r="E153" s="9" t="str">
        <f t="shared" si="6"/>
        <v>男</v>
      </c>
      <c r="F153" s="9"/>
    </row>
    <row r="154" spans="1:6" ht="34.5" customHeight="1">
      <c r="A154" s="8">
        <v>152</v>
      </c>
      <c r="B154" s="9" t="str">
        <f>"506020230413160320131442"</f>
        <v>506020230413160320131442</v>
      </c>
      <c r="C154" s="9" t="s">
        <v>7</v>
      </c>
      <c r="D154" s="9" t="str">
        <f>"林贤瑞"</f>
        <v>林贤瑞</v>
      </c>
      <c r="E154" s="9" t="str">
        <f t="shared" si="6"/>
        <v>男</v>
      </c>
      <c r="F154" s="9"/>
    </row>
    <row r="155" spans="1:6" ht="34.5" customHeight="1">
      <c r="A155" s="8">
        <v>153</v>
      </c>
      <c r="B155" s="9" t="str">
        <f>"506020230413161505131491"</f>
        <v>506020230413161505131491</v>
      </c>
      <c r="C155" s="9" t="s">
        <v>7</v>
      </c>
      <c r="D155" s="9" t="str">
        <f>"黄辉辉"</f>
        <v>黄辉辉</v>
      </c>
      <c r="E155" s="9" t="str">
        <f t="shared" si="6"/>
        <v>男</v>
      </c>
      <c r="F155" s="9"/>
    </row>
    <row r="156" spans="1:6" ht="34.5" customHeight="1">
      <c r="A156" s="8">
        <v>154</v>
      </c>
      <c r="B156" s="9" t="str">
        <f>"506020230413163857131578"</f>
        <v>506020230413163857131578</v>
      </c>
      <c r="C156" s="9" t="s">
        <v>7</v>
      </c>
      <c r="D156" s="9" t="str">
        <f>"孙加强"</f>
        <v>孙加强</v>
      </c>
      <c r="E156" s="9" t="str">
        <f t="shared" si="6"/>
        <v>男</v>
      </c>
      <c r="F156" s="9"/>
    </row>
    <row r="157" spans="1:6" ht="34.5" customHeight="1">
      <c r="A157" s="8">
        <v>155</v>
      </c>
      <c r="B157" s="9" t="str">
        <f>"506020230413165025131621"</f>
        <v>506020230413165025131621</v>
      </c>
      <c r="C157" s="9" t="s">
        <v>7</v>
      </c>
      <c r="D157" s="9" t="str">
        <f>"王季科"</f>
        <v>王季科</v>
      </c>
      <c r="E157" s="9" t="str">
        <f t="shared" si="6"/>
        <v>男</v>
      </c>
      <c r="F157" s="9"/>
    </row>
    <row r="158" spans="1:6" ht="34.5" customHeight="1">
      <c r="A158" s="8">
        <v>156</v>
      </c>
      <c r="B158" s="9" t="str">
        <f>"506020230413165611131644"</f>
        <v>506020230413165611131644</v>
      </c>
      <c r="C158" s="9" t="s">
        <v>7</v>
      </c>
      <c r="D158" s="9" t="str">
        <f>"梁建平"</f>
        <v>梁建平</v>
      </c>
      <c r="E158" s="9" t="str">
        <f t="shared" si="6"/>
        <v>男</v>
      </c>
      <c r="F158" s="9"/>
    </row>
    <row r="159" spans="1:6" ht="34.5" customHeight="1">
      <c r="A159" s="8">
        <v>157</v>
      </c>
      <c r="B159" s="9" t="str">
        <f>"506020230413173952131780"</f>
        <v>506020230413173952131780</v>
      </c>
      <c r="C159" s="9" t="s">
        <v>7</v>
      </c>
      <c r="D159" s="9" t="str">
        <f>"邱蕾"</f>
        <v>邱蕾</v>
      </c>
      <c r="E159" s="9" t="str">
        <f>"女"</f>
        <v>女</v>
      </c>
      <c r="F159" s="9"/>
    </row>
    <row r="160" spans="1:6" ht="34.5" customHeight="1">
      <c r="A160" s="8">
        <v>158</v>
      </c>
      <c r="B160" s="9" t="str">
        <f>"506020230413181810131865"</f>
        <v>506020230413181810131865</v>
      </c>
      <c r="C160" s="9" t="s">
        <v>7</v>
      </c>
      <c r="D160" s="9" t="str">
        <f>"刘付皓渝"</f>
        <v>刘付皓渝</v>
      </c>
      <c r="E160" s="9" t="str">
        <f>"男"</f>
        <v>男</v>
      </c>
      <c r="F160" s="9"/>
    </row>
    <row r="161" spans="1:6" ht="34.5" customHeight="1">
      <c r="A161" s="8">
        <v>159</v>
      </c>
      <c r="B161" s="9" t="str">
        <f>"506020230413191440132008"</f>
        <v>506020230413191440132008</v>
      </c>
      <c r="C161" s="9" t="s">
        <v>7</v>
      </c>
      <c r="D161" s="9" t="str">
        <f>"邓政源"</f>
        <v>邓政源</v>
      </c>
      <c r="E161" s="9" t="str">
        <f>"男"</f>
        <v>男</v>
      </c>
      <c r="F161" s="9"/>
    </row>
    <row r="162" spans="1:6" ht="34.5" customHeight="1">
      <c r="A162" s="8">
        <v>160</v>
      </c>
      <c r="B162" s="9" t="str">
        <f>"506020230413203707132289"</f>
        <v>506020230413203707132289</v>
      </c>
      <c r="C162" s="9" t="s">
        <v>7</v>
      </c>
      <c r="D162" s="9" t="str">
        <f>"陈君丹"</f>
        <v>陈君丹</v>
      </c>
      <c r="E162" s="9" t="str">
        <f>"女"</f>
        <v>女</v>
      </c>
      <c r="F162" s="9"/>
    </row>
    <row r="163" spans="1:6" ht="34.5" customHeight="1">
      <c r="A163" s="8">
        <v>161</v>
      </c>
      <c r="B163" s="9" t="str">
        <f>"506020230413205949132381"</f>
        <v>506020230413205949132381</v>
      </c>
      <c r="C163" s="9" t="s">
        <v>7</v>
      </c>
      <c r="D163" s="9" t="str">
        <f>"周米姿"</f>
        <v>周米姿</v>
      </c>
      <c r="E163" s="9" t="str">
        <f>"女"</f>
        <v>女</v>
      </c>
      <c r="F163" s="9"/>
    </row>
    <row r="164" spans="1:6" ht="34.5" customHeight="1">
      <c r="A164" s="8">
        <v>162</v>
      </c>
      <c r="B164" s="9" t="str">
        <f>"506020230413210437132400"</f>
        <v>506020230413210437132400</v>
      </c>
      <c r="C164" s="9" t="s">
        <v>7</v>
      </c>
      <c r="D164" s="9" t="str">
        <f>"李昀珊"</f>
        <v>李昀珊</v>
      </c>
      <c r="E164" s="9" t="str">
        <f>"女"</f>
        <v>女</v>
      </c>
      <c r="F164" s="9"/>
    </row>
    <row r="165" spans="1:6" ht="34.5" customHeight="1">
      <c r="A165" s="8">
        <v>163</v>
      </c>
      <c r="B165" s="9" t="str">
        <f>"506020230413213147132504"</f>
        <v>506020230413213147132504</v>
      </c>
      <c r="C165" s="9" t="s">
        <v>7</v>
      </c>
      <c r="D165" s="9" t="str">
        <f>"申一村"</f>
        <v>申一村</v>
      </c>
      <c r="E165" s="9" t="str">
        <f>"女"</f>
        <v>女</v>
      </c>
      <c r="F165" s="9"/>
    </row>
    <row r="166" spans="1:6" ht="34.5" customHeight="1">
      <c r="A166" s="8">
        <v>164</v>
      </c>
      <c r="B166" s="9" t="str">
        <f>"506020230413215622132643"</f>
        <v>506020230413215622132643</v>
      </c>
      <c r="C166" s="9" t="s">
        <v>7</v>
      </c>
      <c r="D166" s="9" t="str">
        <f>"冯恩绪"</f>
        <v>冯恩绪</v>
      </c>
      <c r="E166" s="9" t="str">
        <f>"女"</f>
        <v>女</v>
      </c>
      <c r="F166" s="9"/>
    </row>
    <row r="167" spans="1:6" ht="34.5" customHeight="1">
      <c r="A167" s="8">
        <v>165</v>
      </c>
      <c r="B167" s="9" t="str">
        <f>"506020230413225137132860"</f>
        <v>506020230413225137132860</v>
      </c>
      <c r="C167" s="9" t="s">
        <v>7</v>
      </c>
      <c r="D167" s="9" t="str">
        <f>"李基鹏"</f>
        <v>李基鹏</v>
      </c>
      <c r="E167" s="9" t="str">
        <f aca="true" t="shared" si="7" ref="E167:E174">"男"</f>
        <v>男</v>
      </c>
      <c r="F167" s="9"/>
    </row>
    <row r="168" spans="1:6" ht="34.5" customHeight="1">
      <c r="A168" s="8">
        <v>166</v>
      </c>
      <c r="B168" s="9" t="str">
        <f>"506020230413225347132867"</f>
        <v>506020230413225347132867</v>
      </c>
      <c r="C168" s="9" t="s">
        <v>7</v>
      </c>
      <c r="D168" s="9" t="str">
        <f>"吴纪钦"</f>
        <v>吴纪钦</v>
      </c>
      <c r="E168" s="9" t="str">
        <f t="shared" si="7"/>
        <v>男</v>
      </c>
      <c r="F168" s="9"/>
    </row>
    <row r="169" spans="1:6" ht="34.5" customHeight="1">
      <c r="A169" s="8">
        <v>167</v>
      </c>
      <c r="B169" s="9" t="str">
        <f>"506020230413231519132935"</f>
        <v>506020230413231519132935</v>
      </c>
      <c r="C169" s="9" t="s">
        <v>7</v>
      </c>
      <c r="D169" s="9" t="str">
        <f>"赵一凡"</f>
        <v>赵一凡</v>
      </c>
      <c r="E169" s="9" t="str">
        <f t="shared" si="7"/>
        <v>男</v>
      </c>
      <c r="F169" s="9"/>
    </row>
    <row r="170" spans="1:6" ht="34.5" customHeight="1">
      <c r="A170" s="8">
        <v>168</v>
      </c>
      <c r="B170" s="9" t="str">
        <f>"506020230414001211133064"</f>
        <v>506020230414001211133064</v>
      </c>
      <c r="C170" s="9" t="s">
        <v>7</v>
      </c>
      <c r="D170" s="9" t="str">
        <f>"陈健"</f>
        <v>陈健</v>
      </c>
      <c r="E170" s="9" t="str">
        <f t="shared" si="7"/>
        <v>男</v>
      </c>
      <c r="F170" s="9"/>
    </row>
    <row r="171" spans="1:6" ht="34.5" customHeight="1">
      <c r="A171" s="8">
        <v>169</v>
      </c>
      <c r="B171" s="9" t="str">
        <f>"506020230414002034133073"</f>
        <v>506020230414002034133073</v>
      </c>
      <c r="C171" s="9" t="s">
        <v>7</v>
      </c>
      <c r="D171" s="9" t="str">
        <f>"李维良"</f>
        <v>李维良</v>
      </c>
      <c r="E171" s="9" t="str">
        <f t="shared" si="7"/>
        <v>男</v>
      </c>
      <c r="F171" s="9"/>
    </row>
    <row r="172" spans="1:6" ht="34.5" customHeight="1">
      <c r="A172" s="8">
        <v>170</v>
      </c>
      <c r="B172" s="9" t="str">
        <f>"506020230414030846133132"</f>
        <v>506020230414030846133132</v>
      </c>
      <c r="C172" s="9" t="s">
        <v>7</v>
      </c>
      <c r="D172" s="9" t="str">
        <f>"罗盛顿"</f>
        <v>罗盛顿</v>
      </c>
      <c r="E172" s="9" t="str">
        <f t="shared" si="7"/>
        <v>男</v>
      </c>
      <c r="F172" s="9"/>
    </row>
    <row r="173" spans="1:6" ht="34.5" customHeight="1">
      <c r="A173" s="8">
        <v>171</v>
      </c>
      <c r="B173" s="9" t="str">
        <f>"506020230414081953133246"</f>
        <v>506020230414081953133246</v>
      </c>
      <c r="C173" s="9" t="s">
        <v>7</v>
      </c>
      <c r="D173" s="9" t="str">
        <f>"李俊宏"</f>
        <v>李俊宏</v>
      </c>
      <c r="E173" s="9" t="str">
        <f t="shared" si="7"/>
        <v>男</v>
      </c>
      <c r="F173" s="9"/>
    </row>
    <row r="174" spans="1:6" ht="34.5" customHeight="1">
      <c r="A174" s="8">
        <v>172</v>
      </c>
      <c r="B174" s="9" t="str">
        <f>"506020230414090429133440"</f>
        <v>506020230414090429133440</v>
      </c>
      <c r="C174" s="9" t="s">
        <v>7</v>
      </c>
      <c r="D174" s="9" t="str">
        <f>"符昱耿"</f>
        <v>符昱耿</v>
      </c>
      <c r="E174" s="9" t="str">
        <f t="shared" si="7"/>
        <v>男</v>
      </c>
      <c r="F174" s="9"/>
    </row>
    <row r="175" spans="1:6" ht="34.5" customHeight="1">
      <c r="A175" s="8">
        <v>173</v>
      </c>
      <c r="B175" s="9" t="str">
        <f>"506020230414095836133762"</f>
        <v>506020230414095836133762</v>
      </c>
      <c r="C175" s="9" t="s">
        <v>7</v>
      </c>
      <c r="D175" s="9" t="str">
        <f>"曾丽媛"</f>
        <v>曾丽媛</v>
      </c>
      <c r="E175" s="9" t="str">
        <f>"女"</f>
        <v>女</v>
      </c>
      <c r="F175" s="9"/>
    </row>
    <row r="176" spans="1:6" ht="34.5" customHeight="1">
      <c r="A176" s="8">
        <v>174</v>
      </c>
      <c r="B176" s="9" t="str">
        <f>"506020230414102005133913"</f>
        <v>506020230414102005133913</v>
      </c>
      <c r="C176" s="9" t="s">
        <v>7</v>
      </c>
      <c r="D176" s="9" t="str">
        <f>"吴乙锦"</f>
        <v>吴乙锦</v>
      </c>
      <c r="E176" s="9" t="str">
        <f>"男"</f>
        <v>男</v>
      </c>
      <c r="F176" s="9"/>
    </row>
    <row r="177" spans="1:6" ht="34.5" customHeight="1">
      <c r="A177" s="8">
        <v>175</v>
      </c>
      <c r="B177" s="9" t="str">
        <f>"506020230414103740134016"</f>
        <v>506020230414103740134016</v>
      </c>
      <c r="C177" s="9" t="s">
        <v>7</v>
      </c>
      <c r="D177" s="9" t="str">
        <f>"林福航"</f>
        <v>林福航</v>
      </c>
      <c r="E177" s="9" t="str">
        <f>"男"</f>
        <v>男</v>
      </c>
      <c r="F177" s="9"/>
    </row>
    <row r="178" spans="1:6" ht="34.5" customHeight="1">
      <c r="A178" s="8">
        <v>176</v>
      </c>
      <c r="B178" s="9" t="str">
        <f>"506020230414111722134221"</f>
        <v>506020230414111722134221</v>
      </c>
      <c r="C178" s="9" t="s">
        <v>7</v>
      </c>
      <c r="D178" s="9" t="str">
        <f>"曾宪鹏"</f>
        <v>曾宪鹏</v>
      </c>
      <c r="E178" s="9" t="str">
        <f>"男"</f>
        <v>男</v>
      </c>
      <c r="F178" s="9"/>
    </row>
    <row r="179" spans="1:6" ht="34.5" customHeight="1">
      <c r="A179" s="8">
        <v>177</v>
      </c>
      <c r="B179" s="9" t="str">
        <f>"506020230414123845134579"</f>
        <v>506020230414123845134579</v>
      </c>
      <c r="C179" s="9" t="s">
        <v>7</v>
      </c>
      <c r="D179" s="9" t="str">
        <f>"陈嘉庚"</f>
        <v>陈嘉庚</v>
      </c>
      <c r="E179" s="9" t="str">
        <f>"男"</f>
        <v>男</v>
      </c>
      <c r="F179" s="9"/>
    </row>
    <row r="180" spans="1:6" ht="34.5" customHeight="1">
      <c r="A180" s="8">
        <v>178</v>
      </c>
      <c r="B180" s="9" t="str">
        <f>"506020230414131444134727"</f>
        <v>506020230414131444134727</v>
      </c>
      <c r="C180" s="9" t="s">
        <v>7</v>
      </c>
      <c r="D180" s="9" t="str">
        <f>"肖艺盟"</f>
        <v>肖艺盟</v>
      </c>
      <c r="E180" s="9" t="str">
        <f>"女"</f>
        <v>女</v>
      </c>
      <c r="F180" s="9"/>
    </row>
    <row r="181" spans="1:6" ht="34.5" customHeight="1">
      <c r="A181" s="8">
        <v>179</v>
      </c>
      <c r="B181" s="9" t="str">
        <f>"506020230414131816134744"</f>
        <v>506020230414131816134744</v>
      </c>
      <c r="C181" s="9" t="s">
        <v>7</v>
      </c>
      <c r="D181" s="9" t="str">
        <f>"黎晨"</f>
        <v>黎晨</v>
      </c>
      <c r="E181" s="9" t="str">
        <f>"女"</f>
        <v>女</v>
      </c>
      <c r="F181" s="9"/>
    </row>
    <row r="182" spans="1:6" ht="34.5" customHeight="1">
      <c r="A182" s="8">
        <v>180</v>
      </c>
      <c r="B182" s="9" t="str">
        <f>"506020230414132156134764"</f>
        <v>506020230414132156134764</v>
      </c>
      <c r="C182" s="9" t="s">
        <v>7</v>
      </c>
      <c r="D182" s="9" t="str">
        <f>"陈昱向"</f>
        <v>陈昱向</v>
      </c>
      <c r="E182" s="9" t="str">
        <f aca="true" t="shared" si="8" ref="E182:E187">"男"</f>
        <v>男</v>
      </c>
      <c r="F182" s="9"/>
    </row>
    <row r="183" spans="1:6" ht="34.5" customHeight="1">
      <c r="A183" s="8">
        <v>181</v>
      </c>
      <c r="B183" s="9" t="str">
        <f>"506020230414132403134773"</f>
        <v>506020230414132403134773</v>
      </c>
      <c r="C183" s="9" t="s">
        <v>7</v>
      </c>
      <c r="D183" s="9" t="str">
        <f>"郑渊武"</f>
        <v>郑渊武</v>
      </c>
      <c r="E183" s="9" t="str">
        <f t="shared" si="8"/>
        <v>男</v>
      </c>
      <c r="F183" s="9"/>
    </row>
    <row r="184" spans="1:6" ht="34.5" customHeight="1">
      <c r="A184" s="8">
        <v>182</v>
      </c>
      <c r="B184" s="9" t="str">
        <f>"506020230414150805135274"</f>
        <v>506020230414150805135274</v>
      </c>
      <c r="C184" s="9" t="s">
        <v>7</v>
      </c>
      <c r="D184" s="9" t="str">
        <f>"麦贤烨"</f>
        <v>麦贤烨</v>
      </c>
      <c r="E184" s="9" t="str">
        <f t="shared" si="8"/>
        <v>男</v>
      </c>
      <c r="F184" s="9"/>
    </row>
    <row r="185" spans="1:6" ht="34.5" customHeight="1">
      <c r="A185" s="8">
        <v>183</v>
      </c>
      <c r="B185" s="9" t="str">
        <f>"506020230414154740135530"</f>
        <v>506020230414154740135530</v>
      </c>
      <c r="C185" s="9" t="s">
        <v>7</v>
      </c>
      <c r="D185" s="9" t="str">
        <f>"殷彬"</f>
        <v>殷彬</v>
      </c>
      <c r="E185" s="9" t="str">
        <f t="shared" si="8"/>
        <v>男</v>
      </c>
      <c r="F185" s="9"/>
    </row>
    <row r="186" spans="1:6" ht="34.5" customHeight="1">
      <c r="A186" s="8">
        <v>184</v>
      </c>
      <c r="B186" s="9" t="str">
        <f>"506020230414171328135944"</f>
        <v>506020230414171328135944</v>
      </c>
      <c r="C186" s="9" t="s">
        <v>7</v>
      </c>
      <c r="D186" s="9" t="str">
        <f>"吴育大"</f>
        <v>吴育大</v>
      </c>
      <c r="E186" s="9" t="str">
        <f t="shared" si="8"/>
        <v>男</v>
      </c>
      <c r="F186" s="9"/>
    </row>
    <row r="187" spans="1:6" ht="34.5" customHeight="1">
      <c r="A187" s="8">
        <v>185</v>
      </c>
      <c r="B187" s="9" t="str">
        <f>"506020230414171742135967"</f>
        <v>506020230414171742135967</v>
      </c>
      <c r="C187" s="9" t="s">
        <v>7</v>
      </c>
      <c r="D187" s="9" t="str">
        <f>"谢彬彬"</f>
        <v>谢彬彬</v>
      </c>
      <c r="E187" s="9" t="str">
        <f t="shared" si="8"/>
        <v>男</v>
      </c>
      <c r="F187" s="9"/>
    </row>
    <row r="188" spans="1:6" ht="34.5" customHeight="1">
      <c r="A188" s="8">
        <v>186</v>
      </c>
      <c r="B188" s="9" t="str">
        <f>"506020230414181500136142"</f>
        <v>506020230414181500136142</v>
      </c>
      <c r="C188" s="9" t="s">
        <v>7</v>
      </c>
      <c r="D188" s="9" t="str">
        <f>"邢娟娟"</f>
        <v>邢娟娟</v>
      </c>
      <c r="E188" s="9" t="str">
        <f>"女"</f>
        <v>女</v>
      </c>
      <c r="F188" s="9"/>
    </row>
    <row r="189" spans="1:6" ht="34.5" customHeight="1">
      <c r="A189" s="8">
        <v>187</v>
      </c>
      <c r="B189" s="9" t="str">
        <f>"506020230414213055136307"</f>
        <v>506020230414213055136307</v>
      </c>
      <c r="C189" s="9" t="s">
        <v>7</v>
      </c>
      <c r="D189" s="9" t="str">
        <f>"何华烈"</f>
        <v>何华烈</v>
      </c>
      <c r="E189" s="9" t="str">
        <f>"男"</f>
        <v>男</v>
      </c>
      <c r="F189" s="9"/>
    </row>
    <row r="190" spans="1:6" ht="34.5" customHeight="1">
      <c r="A190" s="8">
        <v>188</v>
      </c>
      <c r="B190" s="9" t="str">
        <f>"506020230414213621136312"</f>
        <v>506020230414213621136312</v>
      </c>
      <c r="C190" s="9" t="s">
        <v>7</v>
      </c>
      <c r="D190" s="9" t="str">
        <f>"李如辉"</f>
        <v>李如辉</v>
      </c>
      <c r="E190" s="9" t="str">
        <f>"男"</f>
        <v>男</v>
      </c>
      <c r="F190" s="9"/>
    </row>
    <row r="191" spans="1:6" ht="34.5" customHeight="1">
      <c r="A191" s="8">
        <v>189</v>
      </c>
      <c r="B191" s="9" t="str">
        <f>"506020230415095242136453"</f>
        <v>506020230415095242136453</v>
      </c>
      <c r="C191" s="9" t="s">
        <v>7</v>
      </c>
      <c r="D191" s="9" t="str">
        <f>"王家鹏"</f>
        <v>王家鹏</v>
      </c>
      <c r="E191" s="9" t="str">
        <f>"男"</f>
        <v>男</v>
      </c>
      <c r="F191" s="9"/>
    </row>
    <row r="192" spans="1:6" ht="34.5" customHeight="1">
      <c r="A192" s="8">
        <v>190</v>
      </c>
      <c r="B192" s="9" t="str">
        <f>"506020230415102249136463"</f>
        <v>506020230415102249136463</v>
      </c>
      <c r="C192" s="9" t="s">
        <v>7</v>
      </c>
      <c r="D192" s="9" t="str">
        <f>"谢利泽"</f>
        <v>谢利泽</v>
      </c>
      <c r="E192" s="9" t="str">
        <f>"男"</f>
        <v>男</v>
      </c>
      <c r="F192" s="9"/>
    </row>
    <row r="193" spans="1:6" ht="34.5" customHeight="1">
      <c r="A193" s="8">
        <v>191</v>
      </c>
      <c r="B193" s="9" t="str">
        <f>"506020230415110126136487"</f>
        <v>506020230415110126136487</v>
      </c>
      <c r="C193" s="9" t="s">
        <v>7</v>
      </c>
      <c r="D193" s="9" t="str">
        <f>"曾冰"</f>
        <v>曾冰</v>
      </c>
      <c r="E193" s="9" t="str">
        <f>"女"</f>
        <v>女</v>
      </c>
      <c r="F193" s="9"/>
    </row>
    <row r="194" spans="1:6" ht="34.5" customHeight="1">
      <c r="A194" s="8">
        <v>192</v>
      </c>
      <c r="B194" s="9" t="str">
        <f>"506020230415113445136495"</f>
        <v>506020230415113445136495</v>
      </c>
      <c r="C194" s="9" t="s">
        <v>7</v>
      </c>
      <c r="D194" s="9" t="str">
        <f>"黄泽田"</f>
        <v>黄泽田</v>
      </c>
      <c r="E194" s="9" t="str">
        <f>"男"</f>
        <v>男</v>
      </c>
      <c r="F194" s="9"/>
    </row>
    <row r="195" spans="1:6" ht="34.5" customHeight="1">
      <c r="A195" s="8">
        <v>193</v>
      </c>
      <c r="B195" s="9" t="str">
        <f>"506020230415125425136518"</f>
        <v>506020230415125425136518</v>
      </c>
      <c r="C195" s="9" t="s">
        <v>7</v>
      </c>
      <c r="D195" s="9" t="str">
        <f>"钟锃"</f>
        <v>钟锃</v>
      </c>
      <c r="E195" s="9" t="str">
        <f>"男"</f>
        <v>男</v>
      </c>
      <c r="F195" s="9"/>
    </row>
    <row r="196" spans="1:6" ht="34.5" customHeight="1">
      <c r="A196" s="8">
        <v>194</v>
      </c>
      <c r="B196" s="9" t="str">
        <f>"506020230415153511136548"</f>
        <v>506020230415153511136548</v>
      </c>
      <c r="C196" s="9" t="s">
        <v>7</v>
      </c>
      <c r="D196" s="9" t="str">
        <f>"黄福胜"</f>
        <v>黄福胜</v>
      </c>
      <c r="E196" s="9" t="str">
        <f>"男"</f>
        <v>男</v>
      </c>
      <c r="F196" s="9"/>
    </row>
    <row r="197" spans="1:6" ht="34.5" customHeight="1">
      <c r="A197" s="8">
        <v>195</v>
      </c>
      <c r="B197" s="9" t="str">
        <f>"506020230415155434136555"</f>
        <v>506020230415155434136555</v>
      </c>
      <c r="C197" s="9" t="s">
        <v>7</v>
      </c>
      <c r="D197" s="9" t="str">
        <f>"周菲菲"</f>
        <v>周菲菲</v>
      </c>
      <c r="E197" s="9" t="str">
        <f>"女"</f>
        <v>女</v>
      </c>
      <c r="F197" s="9"/>
    </row>
    <row r="198" spans="1:6" ht="34.5" customHeight="1">
      <c r="A198" s="8">
        <v>196</v>
      </c>
      <c r="B198" s="9" t="str">
        <f>"506020230415175026136581"</f>
        <v>506020230415175026136581</v>
      </c>
      <c r="C198" s="9" t="s">
        <v>7</v>
      </c>
      <c r="D198" s="9" t="str">
        <f>"蔡瑚乙"</f>
        <v>蔡瑚乙</v>
      </c>
      <c r="E198" s="9" t="str">
        <f>"女"</f>
        <v>女</v>
      </c>
      <c r="F198" s="9"/>
    </row>
    <row r="199" spans="1:6" ht="34.5" customHeight="1">
      <c r="A199" s="8">
        <v>197</v>
      </c>
      <c r="B199" s="9" t="str">
        <f>"506020230415205834136615"</f>
        <v>506020230415205834136615</v>
      </c>
      <c r="C199" s="9" t="s">
        <v>7</v>
      </c>
      <c r="D199" s="9" t="str">
        <f>"刘业威"</f>
        <v>刘业威</v>
      </c>
      <c r="E199" s="9" t="str">
        <f>"男"</f>
        <v>男</v>
      </c>
      <c r="F199" s="9"/>
    </row>
    <row r="200" spans="1:6" ht="34.5" customHeight="1">
      <c r="A200" s="8">
        <v>198</v>
      </c>
      <c r="B200" s="9" t="str">
        <f>"506020230415212212136622"</f>
        <v>506020230415212212136622</v>
      </c>
      <c r="C200" s="9" t="s">
        <v>7</v>
      </c>
      <c r="D200" s="9" t="str">
        <f>"黄赞权"</f>
        <v>黄赞权</v>
      </c>
      <c r="E200" s="9" t="str">
        <f>"男"</f>
        <v>男</v>
      </c>
      <c r="F200" s="9"/>
    </row>
    <row r="201" spans="1:6" ht="34.5" customHeight="1">
      <c r="A201" s="8">
        <v>199</v>
      </c>
      <c r="B201" s="9" t="str">
        <f>"506020230415220039136637"</f>
        <v>506020230415220039136637</v>
      </c>
      <c r="C201" s="9" t="s">
        <v>7</v>
      </c>
      <c r="D201" s="9" t="str">
        <f>"陈家鹏"</f>
        <v>陈家鹏</v>
      </c>
      <c r="E201" s="9" t="str">
        <f>"男"</f>
        <v>男</v>
      </c>
      <c r="F201" s="9"/>
    </row>
    <row r="202" spans="1:6" ht="34.5" customHeight="1">
      <c r="A202" s="8">
        <v>200</v>
      </c>
      <c r="B202" s="9" t="str">
        <f>"506020230415230727136653"</f>
        <v>506020230415230727136653</v>
      </c>
      <c r="C202" s="9" t="s">
        <v>7</v>
      </c>
      <c r="D202" s="9" t="str">
        <f>"麦洪斌"</f>
        <v>麦洪斌</v>
      </c>
      <c r="E202" s="9" t="str">
        <f>"男"</f>
        <v>男</v>
      </c>
      <c r="F202" s="9"/>
    </row>
    <row r="203" spans="1:6" ht="34.5" customHeight="1">
      <c r="A203" s="8">
        <v>201</v>
      </c>
      <c r="B203" s="9" t="str">
        <f>"506020230416095227136685"</f>
        <v>506020230416095227136685</v>
      </c>
      <c r="C203" s="9" t="s">
        <v>7</v>
      </c>
      <c r="D203" s="9" t="str">
        <f>"陈运雪"</f>
        <v>陈运雪</v>
      </c>
      <c r="E203" s="9" t="str">
        <f>"女"</f>
        <v>女</v>
      </c>
      <c r="F203" s="9"/>
    </row>
    <row r="204" spans="1:6" ht="34.5" customHeight="1">
      <c r="A204" s="8">
        <v>202</v>
      </c>
      <c r="B204" s="9" t="str">
        <f>"506020230416104906136698"</f>
        <v>506020230416104906136698</v>
      </c>
      <c r="C204" s="9" t="s">
        <v>7</v>
      </c>
      <c r="D204" s="9" t="str">
        <f>"洪清雅"</f>
        <v>洪清雅</v>
      </c>
      <c r="E204" s="9" t="str">
        <f>"女"</f>
        <v>女</v>
      </c>
      <c r="F204" s="9"/>
    </row>
    <row r="205" spans="1:6" ht="34.5" customHeight="1">
      <c r="A205" s="8">
        <v>203</v>
      </c>
      <c r="B205" s="9" t="str">
        <f>"506020230416104926136699"</f>
        <v>506020230416104926136699</v>
      </c>
      <c r="C205" s="9" t="s">
        <v>7</v>
      </c>
      <c r="D205" s="9" t="str">
        <f>"靳亚萌"</f>
        <v>靳亚萌</v>
      </c>
      <c r="E205" s="9" t="str">
        <f>"女"</f>
        <v>女</v>
      </c>
      <c r="F205" s="9"/>
    </row>
    <row r="206" spans="1:6" ht="34.5" customHeight="1">
      <c r="A206" s="8">
        <v>204</v>
      </c>
      <c r="B206" s="9" t="str">
        <f>"506020230416114339136715"</f>
        <v>506020230416114339136715</v>
      </c>
      <c r="C206" s="9" t="s">
        <v>7</v>
      </c>
      <c r="D206" s="9" t="str">
        <f>"张文壮"</f>
        <v>张文壮</v>
      </c>
      <c r="E206" s="9" t="str">
        <f>"男"</f>
        <v>男</v>
      </c>
      <c r="F206" s="9"/>
    </row>
    <row r="207" spans="1:6" ht="34.5" customHeight="1">
      <c r="A207" s="8">
        <v>205</v>
      </c>
      <c r="B207" s="9" t="str">
        <f>"506020230416133749136739"</f>
        <v>506020230416133749136739</v>
      </c>
      <c r="C207" s="9" t="s">
        <v>7</v>
      </c>
      <c r="D207" s="9" t="str">
        <f>"邢金良"</f>
        <v>邢金良</v>
      </c>
      <c r="E207" s="9" t="str">
        <f>"男"</f>
        <v>男</v>
      </c>
      <c r="F207" s="9"/>
    </row>
    <row r="208" spans="1:6" ht="34.5" customHeight="1">
      <c r="A208" s="8">
        <v>206</v>
      </c>
      <c r="B208" s="9" t="str">
        <f>"506020230416154214136773"</f>
        <v>506020230416154214136773</v>
      </c>
      <c r="C208" s="9" t="s">
        <v>7</v>
      </c>
      <c r="D208" s="9" t="str">
        <f>"林陛"</f>
        <v>林陛</v>
      </c>
      <c r="E208" s="9" t="str">
        <f>"男"</f>
        <v>男</v>
      </c>
      <c r="F208" s="9"/>
    </row>
    <row r="209" spans="1:6" ht="34.5" customHeight="1">
      <c r="A209" s="8">
        <v>207</v>
      </c>
      <c r="B209" s="9" t="str">
        <f>"506020230416154503136774"</f>
        <v>506020230416154503136774</v>
      </c>
      <c r="C209" s="9" t="s">
        <v>7</v>
      </c>
      <c r="D209" s="9" t="str">
        <f>"谭景巍"</f>
        <v>谭景巍</v>
      </c>
      <c r="E209" s="9" t="str">
        <f>"男"</f>
        <v>男</v>
      </c>
      <c r="F209" s="9"/>
    </row>
    <row r="210" spans="1:6" ht="34.5" customHeight="1">
      <c r="A210" s="8">
        <v>208</v>
      </c>
      <c r="B210" s="9" t="str">
        <f>"506020230416163133136788"</f>
        <v>506020230416163133136788</v>
      </c>
      <c r="C210" s="9" t="s">
        <v>7</v>
      </c>
      <c r="D210" s="9" t="str">
        <f>"苏运桐"</f>
        <v>苏运桐</v>
      </c>
      <c r="E210" s="9" t="str">
        <f>"男"</f>
        <v>男</v>
      </c>
      <c r="F210" s="9"/>
    </row>
    <row r="211" spans="1:6" ht="34.5" customHeight="1">
      <c r="A211" s="8">
        <v>209</v>
      </c>
      <c r="B211" s="9" t="str">
        <f>"506020230416182423136812"</f>
        <v>506020230416182423136812</v>
      </c>
      <c r="C211" s="9" t="s">
        <v>7</v>
      </c>
      <c r="D211" s="9" t="str">
        <f>"宁文玉"</f>
        <v>宁文玉</v>
      </c>
      <c r="E211" s="9" t="str">
        <f>"女"</f>
        <v>女</v>
      </c>
      <c r="F211" s="9"/>
    </row>
    <row r="212" spans="1:6" ht="34.5" customHeight="1">
      <c r="A212" s="8">
        <v>210</v>
      </c>
      <c r="B212" s="9" t="str">
        <f>"506020230416185524136819"</f>
        <v>506020230416185524136819</v>
      </c>
      <c r="C212" s="9" t="s">
        <v>7</v>
      </c>
      <c r="D212" s="9" t="str">
        <f>"寇健"</f>
        <v>寇健</v>
      </c>
      <c r="E212" s="9" t="str">
        <f aca="true" t="shared" si="9" ref="E212:E217">"男"</f>
        <v>男</v>
      </c>
      <c r="F212" s="9"/>
    </row>
    <row r="213" spans="1:6" ht="34.5" customHeight="1">
      <c r="A213" s="8">
        <v>211</v>
      </c>
      <c r="B213" s="9" t="str">
        <f>"506020230416204953136843"</f>
        <v>506020230416204953136843</v>
      </c>
      <c r="C213" s="9" t="s">
        <v>7</v>
      </c>
      <c r="D213" s="9" t="str">
        <f>"周涯"</f>
        <v>周涯</v>
      </c>
      <c r="E213" s="9" t="str">
        <f t="shared" si="9"/>
        <v>男</v>
      </c>
      <c r="F213" s="9"/>
    </row>
    <row r="214" spans="1:6" ht="34.5" customHeight="1">
      <c r="A214" s="8">
        <v>212</v>
      </c>
      <c r="B214" s="9" t="str">
        <f>"506020230416210606136851"</f>
        <v>506020230416210606136851</v>
      </c>
      <c r="C214" s="9" t="s">
        <v>7</v>
      </c>
      <c r="D214" s="9" t="str">
        <f>"陈光旅"</f>
        <v>陈光旅</v>
      </c>
      <c r="E214" s="9" t="str">
        <f t="shared" si="9"/>
        <v>男</v>
      </c>
      <c r="F214" s="9"/>
    </row>
    <row r="215" spans="1:6" ht="34.5" customHeight="1">
      <c r="A215" s="8">
        <v>213</v>
      </c>
      <c r="B215" s="9" t="str">
        <f>"506020230416211922136858"</f>
        <v>506020230416211922136858</v>
      </c>
      <c r="C215" s="9" t="s">
        <v>7</v>
      </c>
      <c r="D215" s="9" t="str">
        <f>"曾德峰"</f>
        <v>曾德峰</v>
      </c>
      <c r="E215" s="9" t="str">
        <f t="shared" si="9"/>
        <v>男</v>
      </c>
      <c r="F215" s="9"/>
    </row>
    <row r="216" spans="1:6" ht="34.5" customHeight="1">
      <c r="A216" s="8">
        <v>214</v>
      </c>
      <c r="B216" s="9" t="str">
        <f>"506020230416212421136860"</f>
        <v>506020230416212421136860</v>
      </c>
      <c r="C216" s="9" t="s">
        <v>7</v>
      </c>
      <c r="D216" s="9" t="str">
        <f>"蔡期章"</f>
        <v>蔡期章</v>
      </c>
      <c r="E216" s="9" t="str">
        <f t="shared" si="9"/>
        <v>男</v>
      </c>
      <c r="F216" s="9"/>
    </row>
    <row r="217" spans="1:6" ht="34.5" customHeight="1">
      <c r="A217" s="8">
        <v>215</v>
      </c>
      <c r="B217" s="9" t="str">
        <f>"506020230416230757136919"</f>
        <v>506020230416230757136919</v>
      </c>
      <c r="C217" s="9" t="s">
        <v>7</v>
      </c>
      <c r="D217" s="9" t="str">
        <f>"王浩屹"</f>
        <v>王浩屹</v>
      </c>
      <c r="E217" s="9" t="str">
        <f t="shared" si="9"/>
        <v>男</v>
      </c>
      <c r="F217" s="9"/>
    </row>
    <row r="218" spans="1:6" ht="34.5" customHeight="1">
      <c r="A218" s="8">
        <v>216</v>
      </c>
      <c r="B218" s="9" t="str">
        <f>"506020230416230954136921"</f>
        <v>506020230416230954136921</v>
      </c>
      <c r="C218" s="9" t="s">
        <v>7</v>
      </c>
      <c r="D218" s="9" t="str">
        <f>"姚文旎"</f>
        <v>姚文旎</v>
      </c>
      <c r="E218" s="9" t="str">
        <f>"女"</f>
        <v>女</v>
      </c>
      <c r="F218" s="9"/>
    </row>
    <row r="219" spans="1:6" ht="34.5" customHeight="1">
      <c r="A219" s="8">
        <v>217</v>
      </c>
      <c r="B219" s="9" t="str">
        <f>"506020230417000505136943"</f>
        <v>506020230417000505136943</v>
      </c>
      <c r="C219" s="9" t="s">
        <v>7</v>
      </c>
      <c r="D219" s="9" t="str">
        <f>"罗悦琪"</f>
        <v>罗悦琪</v>
      </c>
      <c r="E219" s="9" t="str">
        <f>"女"</f>
        <v>女</v>
      </c>
      <c r="F219" s="9"/>
    </row>
    <row r="220" spans="1:6" ht="34.5" customHeight="1">
      <c r="A220" s="8">
        <v>218</v>
      </c>
      <c r="B220" s="9" t="str">
        <f>"506020230417001618136946"</f>
        <v>506020230417001618136946</v>
      </c>
      <c r="C220" s="9" t="s">
        <v>7</v>
      </c>
      <c r="D220" s="9" t="str">
        <f>"陈博强"</f>
        <v>陈博强</v>
      </c>
      <c r="E220" s="9" t="str">
        <f>"男"</f>
        <v>男</v>
      </c>
      <c r="F220" s="9"/>
    </row>
    <row r="221" spans="1:6" ht="34.5" customHeight="1">
      <c r="A221" s="8">
        <v>219</v>
      </c>
      <c r="B221" s="9" t="str">
        <f>"506020230417002726136951"</f>
        <v>506020230417002726136951</v>
      </c>
      <c r="C221" s="9" t="s">
        <v>7</v>
      </c>
      <c r="D221" s="9" t="str">
        <f>"苏致刚"</f>
        <v>苏致刚</v>
      </c>
      <c r="E221" s="9" t="str">
        <f>"男"</f>
        <v>男</v>
      </c>
      <c r="F221" s="9"/>
    </row>
    <row r="222" spans="1:6" ht="34.5" customHeight="1">
      <c r="A222" s="8">
        <v>220</v>
      </c>
      <c r="B222" s="9" t="str">
        <f>"506020230417083253136979"</f>
        <v>506020230417083253136979</v>
      </c>
      <c r="C222" s="9" t="s">
        <v>7</v>
      </c>
      <c r="D222" s="9" t="str">
        <f>"林囿延"</f>
        <v>林囿延</v>
      </c>
      <c r="E222" s="9" t="str">
        <f>"男"</f>
        <v>男</v>
      </c>
      <c r="F222" s="9"/>
    </row>
    <row r="223" spans="1:6" ht="34.5" customHeight="1">
      <c r="A223" s="8">
        <v>221</v>
      </c>
      <c r="B223" s="9" t="str">
        <f>"506020230417083511136983"</f>
        <v>506020230417083511136983</v>
      </c>
      <c r="C223" s="9" t="s">
        <v>7</v>
      </c>
      <c r="D223" s="9" t="str">
        <f>"郑尧"</f>
        <v>郑尧</v>
      </c>
      <c r="E223" s="9" t="str">
        <f>"男"</f>
        <v>男</v>
      </c>
      <c r="F223" s="9"/>
    </row>
    <row r="224" spans="1:6" ht="34.5" customHeight="1">
      <c r="A224" s="8">
        <v>222</v>
      </c>
      <c r="B224" s="9" t="str">
        <f>"506020230417084410136991"</f>
        <v>506020230417084410136991</v>
      </c>
      <c r="C224" s="9" t="s">
        <v>7</v>
      </c>
      <c r="D224" s="9" t="str">
        <f>"韩倩雅"</f>
        <v>韩倩雅</v>
      </c>
      <c r="E224" s="9" t="str">
        <f>"女"</f>
        <v>女</v>
      </c>
      <c r="F224" s="9"/>
    </row>
    <row r="225" spans="1:6" ht="34.5" customHeight="1">
      <c r="A225" s="8">
        <v>223</v>
      </c>
      <c r="B225" s="9" t="str">
        <f>"506020230417085222137001"</f>
        <v>506020230417085222137001</v>
      </c>
      <c r="C225" s="9" t="s">
        <v>7</v>
      </c>
      <c r="D225" s="9" t="str">
        <f>"陈治合"</f>
        <v>陈治合</v>
      </c>
      <c r="E225" s="9" t="str">
        <f>"男"</f>
        <v>男</v>
      </c>
      <c r="F225" s="9"/>
    </row>
    <row r="226" spans="1:6" ht="34.5" customHeight="1">
      <c r="A226" s="8">
        <v>224</v>
      </c>
      <c r="B226" s="9" t="str">
        <f>"506020230417093655137052"</f>
        <v>506020230417093655137052</v>
      </c>
      <c r="C226" s="9" t="s">
        <v>7</v>
      </c>
      <c r="D226" s="9" t="str">
        <f>"吴佳茹"</f>
        <v>吴佳茹</v>
      </c>
      <c r="E226" s="9" t="str">
        <f>"女"</f>
        <v>女</v>
      </c>
      <c r="F226" s="9"/>
    </row>
    <row r="227" spans="1:6" ht="34.5" customHeight="1">
      <c r="A227" s="8">
        <v>225</v>
      </c>
      <c r="B227" s="9" t="str">
        <f>"506020230417094829137071"</f>
        <v>506020230417094829137071</v>
      </c>
      <c r="C227" s="9" t="s">
        <v>7</v>
      </c>
      <c r="D227" s="9" t="str">
        <f>"宋彬彬"</f>
        <v>宋彬彬</v>
      </c>
      <c r="E227" s="9" t="str">
        <f>"男"</f>
        <v>男</v>
      </c>
      <c r="F227" s="9"/>
    </row>
    <row r="228" spans="1:6" ht="34.5" customHeight="1">
      <c r="A228" s="8">
        <v>226</v>
      </c>
      <c r="B228" s="9" t="str">
        <f>"506020230417100410137087"</f>
        <v>506020230417100410137087</v>
      </c>
      <c r="C228" s="9" t="s">
        <v>7</v>
      </c>
      <c r="D228" s="9" t="str">
        <f>"谭笑宇"</f>
        <v>谭笑宇</v>
      </c>
      <c r="E228" s="9" t="str">
        <f>"男"</f>
        <v>男</v>
      </c>
      <c r="F228" s="9"/>
    </row>
    <row r="229" spans="1:6" ht="34.5" customHeight="1">
      <c r="A229" s="8">
        <v>227</v>
      </c>
      <c r="B229" s="9" t="str">
        <f>"506020230417103011137124"</f>
        <v>506020230417103011137124</v>
      </c>
      <c r="C229" s="9" t="s">
        <v>7</v>
      </c>
      <c r="D229" s="9" t="str">
        <f>"符小婉"</f>
        <v>符小婉</v>
      </c>
      <c r="E229" s="9" t="str">
        <f>"女"</f>
        <v>女</v>
      </c>
      <c r="F229" s="9"/>
    </row>
    <row r="230" spans="1:6" ht="34.5" customHeight="1">
      <c r="A230" s="8">
        <v>228</v>
      </c>
      <c r="B230" s="9" t="str">
        <f>"506020230417104746137144"</f>
        <v>506020230417104746137144</v>
      </c>
      <c r="C230" s="9" t="s">
        <v>7</v>
      </c>
      <c r="D230" s="9" t="str">
        <f>"叶才霞"</f>
        <v>叶才霞</v>
      </c>
      <c r="E230" s="9" t="str">
        <f>"女"</f>
        <v>女</v>
      </c>
      <c r="F230" s="9"/>
    </row>
    <row r="231" spans="1:6" ht="34.5" customHeight="1">
      <c r="A231" s="8">
        <v>229</v>
      </c>
      <c r="B231" s="9" t="str">
        <f>"506020230417110332137165"</f>
        <v>506020230417110332137165</v>
      </c>
      <c r="C231" s="9" t="s">
        <v>7</v>
      </c>
      <c r="D231" s="9" t="str">
        <f>"黄涛"</f>
        <v>黄涛</v>
      </c>
      <c r="E231" s="9" t="str">
        <f>"男"</f>
        <v>男</v>
      </c>
      <c r="F231" s="9"/>
    </row>
    <row r="232" spans="1:6" ht="34.5" customHeight="1">
      <c r="A232" s="8">
        <v>230</v>
      </c>
      <c r="B232" s="9" t="str">
        <f>"506020230417111552137178"</f>
        <v>506020230417111552137178</v>
      </c>
      <c r="C232" s="9" t="s">
        <v>7</v>
      </c>
      <c r="D232" s="9" t="str">
        <f>"王雨萌"</f>
        <v>王雨萌</v>
      </c>
      <c r="E232" s="9" t="str">
        <f>"女"</f>
        <v>女</v>
      </c>
      <c r="F232" s="9"/>
    </row>
    <row r="233" spans="1:6" ht="34.5" customHeight="1">
      <c r="A233" s="8">
        <v>231</v>
      </c>
      <c r="B233" s="9" t="str">
        <f>"506020230417114754137209"</f>
        <v>506020230417114754137209</v>
      </c>
      <c r="C233" s="9" t="s">
        <v>7</v>
      </c>
      <c r="D233" s="9" t="str">
        <f>"闻瑞"</f>
        <v>闻瑞</v>
      </c>
      <c r="E233" s="9" t="str">
        <f>"女"</f>
        <v>女</v>
      </c>
      <c r="F233" s="9"/>
    </row>
    <row r="234" spans="1:6" ht="34.5" customHeight="1">
      <c r="A234" s="8">
        <v>232</v>
      </c>
      <c r="B234" s="9" t="str">
        <f>"506020230417115540137217"</f>
        <v>506020230417115540137217</v>
      </c>
      <c r="C234" s="9" t="s">
        <v>7</v>
      </c>
      <c r="D234" s="9" t="str">
        <f>"林志煌"</f>
        <v>林志煌</v>
      </c>
      <c r="E234" s="9" t="str">
        <f>"男"</f>
        <v>男</v>
      </c>
      <c r="F234" s="9"/>
    </row>
    <row r="235" spans="1:6" ht="34.5" customHeight="1">
      <c r="A235" s="8">
        <v>233</v>
      </c>
      <c r="B235" s="9" t="str">
        <f>"506020230417124854137255"</f>
        <v>506020230417124854137255</v>
      </c>
      <c r="C235" s="9" t="s">
        <v>7</v>
      </c>
      <c r="D235" s="9" t="str">
        <f>"纪定森"</f>
        <v>纪定森</v>
      </c>
      <c r="E235" s="9" t="str">
        <f>"男"</f>
        <v>男</v>
      </c>
      <c r="F235" s="9"/>
    </row>
    <row r="236" spans="1:6" ht="34.5" customHeight="1">
      <c r="A236" s="8">
        <v>234</v>
      </c>
      <c r="B236" s="9" t="str">
        <f>"506020230417125120137260"</f>
        <v>506020230417125120137260</v>
      </c>
      <c r="C236" s="9" t="s">
        <v>7</v>
      </c>
      <c r="D236" s="9" t="str">
        <f>"钟显坤"</f>
        <v>钟显坤</v>
      </c>
      <c r="E236" s="9" t="str">
        <f>"男"</f>
        <v>男</v>
      </c>
      <c r="F236" s="9"/>
    </row>
    <row r="237" spans="1:6" ht="34.5" customHeight="1">
      <c r="A237" s="8">
        <v>235</v>
      </c>
      <c r="B237" s="9" t="str">
        <f>"506020230417134330137285"</f>
        <v>506020230417134330137285</v>
      </c>
      <c r="C237" s="9" t="s">
        <v>7</v>
      </c>
      <c r="D237" s="9" t="str">
        <f>"徐万桢"</f>
        <v>徐万桢</v>
      </c>
      <c r="E237" s="9" t="str">
        <f>"男"</f>
        <v>男</v>
      </c>
      <c r="F237" s="9"/>
    </row>
    <row r="238" spans="1:6" ht="34.5" customHeight="1">
      <c r="A238" s="8">
        <v>236</v>
      </c>
      <c r="B238" s="9" t="str">
        <f>"506020230417135717137294"</f>
        <v>506020230417135717137294</v>
      </c>
      <c r="C238" s="9" t="s">
        <v>7</v>
      </c>
      <c r="D238" s="9" t="str">
        <f>"黎石王"</f>
        <v>黎石王</v>
      </c>
      <c r="E238" s="9" t="str">
        <f>"男"</f>
        <v>男</v>
      </c>
      <c r="F238" s="9"/>
    </row>
    <row r="239" spans="1:6" ht="34.5" customHeight="1">
      <c r="A239" s="8">
        <v>237</v>
      </c>
      <c r="B239" s="9" t="str">
        <f>"506020230417151549137357"</f>
        <v>506020230417151549137357</v>
      </c>
      <c r="C239" s="9" t="s">
        <v>7</v>
      </c>
      <c r="D239" s="9" t="str">
        <f>"汤可芳"</f>
        <v>汤可芳</v>
      </c>
      <c r="E239" s="9" t="str">
        <f>"女"</f>
        <v>女</v>
      </c>
      <c r="F239" s="9"/>
    </row>
    <row r="240" spans="1:6" ht="34.5" customHeight="1">
      <c r="A240" s="8">
        <v>238</v>
      </c>
      <c r="B240" s="9" t="str">
        <f>"506020230417153757137375"</f>
        <v>506020230417153757137375</v>
      </c>
      <c r="C240" s="9" t="s">
        <v>7</v>
      </c>
      <c r="D240" s="9" t="str">
        <f>"杨康凤"</f>
        <v>杨康凤</v>
      </c>
      <c r="E240" s="9" t="str">
        <f>"女"</f>
        <v>女</v>
      </c>
      <c r="F240" s="9"/>
    </row>
    <row r="241" spans="1:6" ht="34.5" customHeight="1">
      <c r="A241" s="8">
        <v>239</v>
      </c>
      <c r="B241" s="9" t="str">
        <f>"506020230417162842137424"</f>
        <v>506020230417162842137424</v>
      </c>
      <c r="C241" s="9" t="s">
        <v>7</v>
      </c>
      <c r="D241" s="9" t="str">
        <f>"林义柳"</f>
        <v>林义柳</v>
      </c>
      <c r="E241" s="9" t="str">
        <f>"男"</f>
        <v>男</v>
      </c>
      <c r="F241" s="9"/>
    </row>
    <row r="242" spans="1:6" ht="34.5" customHeight="1">
      <c r="A242" s="8">
        <v>240</v>
      </c>
      <c r="B242" s="9" t="str">
        <f>"506020230417163158137429"</f>
        <v>506020230417163158137429</v>
      </c>
      <c r="C242" s="9" t="s">
        <v>7</v>
      </c>
      <c r="D242" s="9" t="str">
        <f>"郑晓燕"</f>
        <v>郑晓燕</v>
      </c>
      <c r="E242" s="9" t="str">
        <f>"女"</f>
        <v>女</v>
      </c>
      <c r="F242" s="9"/>
    </row>
    <row r="243" spans="1:6" ht="34.5" customHeight="1">
      <c r="A243" s="8">
        <v>241</v>
      </c>
      <c r="B243" s="9" t="str">
        <f>"506020230417163404137431"</f>
        <v>506020230417163404137431</v>
      </c>
      <c r="C243" s="9" t="s">
        <v>7</v>
      </c>
      <c r="D243" s="9" t="str">
        <f>"李芳舟"</f>
        <v>李芳舟</v>
      </c>
      <c r="E243" s="9" t="str">
        <f>"女"</f>
        <v>女</v>
      </c>
      <c r="F243" s="9"/>
    </row>
    <row r="244" spans="1:6" ht="34.5" customHeight="1">
      <c r="A244" s="8">
        <v>242</v>
      </c>
      <c r="B244" s="9" t="str">
        <f>"506020230417163510137432"</f>
        <v>506020230417163510137432</v>
      </c>
      <c r="C244" s="9" t="s">
        <v>7</v>
      </c>
      <c r="D244" s="9" t="str">
        <f>"陶林杰"</f>
        <v>陶林杰</v>
      </c>
      <c r="E244" s="9" t="str">
        <f>"男"</f>
        <v>男</v>
      </c>
      <c r="F244" s="9"/>
    </row>
    <row r="245" spans="1:6" ht="34.5" customHeight="1">
      <c r="A245" s="8">
        <v>243</v>
      </c>
      <c r="B245" s="9" t="str">
        <f>"506020230417170435137463"</f>
        <v>506020230417170435137463</v>
      </c>
      <c r="C245" s="9" t="s">
        <v>7</v>
      </c>
      <c r="D245" s="9" t="str">
        <f>"钟文孝"</f>
        <v>钟文孝</v>
      </c>
      <c r="E245" s="9" t="str">
        <f>"男"</f>
        <v>男</v>
      </c>
      <c r="F245" s="9"/>
    </row>
    <row r="246" spans="1:6" ht="34.5" customHeight="1">
      <c r="A246" s="8">
        <v>244</v>
      </c>
      <c r="B246" s="9" t="str">
        <f>"506020230417170633137467"</f>
        <v>506020230417170633137467</v>
      </c>
      <c r="C246" s="9" t="s">
        <v>7</v>
      </c>
      <c r="D246" s="9" t="str">
        <f>"柯储天"</f>
        <v>柯储天</v>
      </c>
      <c r="E246" s="9" t="str">
        <f>"男"</f>
        <v>男</v>
      </c>
      <c r="F246" s="9"/>
    </row>
    <row r="247" spans="1:6" ht="34.5" customHeight="1">
      <c r="A247" s="8">
        <v>245</v>
      </c>
      <c r="B247" s="9" t="str">
        <f>"506020230417171331137473"</f>
        <v>506020230417171331137473</v>
      </c>
      <c r="C247" s="9" t="s">
        <v>7</v>
      </c>
      <c r="D247" s="9" t="str">
        <f>"邓菁菁"</f>
        <v>邓菁菁</v>
      </c>
      <c r="E247" s="9" t="str">
        <f>"女"</f>
        <v>女</v>
      </c>
      <c r="F247" s="9"/>
    </row>
    <row r="248" spans="1:6" ht="34.5" customHeight="1">
      <c r="A248" s="8">
        <v>246</v>
      </c>
      <c r="B248" s="9" t="str">
        <f>"506020230417171425137474"</f>
        <v>506020230417171425137474</v>
      </c>
      <c r="C248" s="9" t="s">
        <v>7</v>
      </c>
      <c r="D248" s="9" t="str">
        <f>"陈豪"</f>
        <v>陈豪</v>
      </c>
      <c r="E248" s="9" t="str">
        <f>"男"</f>
        <v>男</v>
      </c>
      <c r="F248" s="9"/>
    </row>
    <row r="249" spans="1:6" ht="34.5" customHeight="1">
      <c r="A249" s="8">
        <v>247</v>
      </c>
      <c r="B249" s="9" t="str">
        <f>"506020230417172754137491"</f>
        <v>506020230417172754137491</v>
      </c>
      <c r="C249" s="9" t="s">
        <v>7</v>
      </c>
      <c r="D249" s="9" t="str">
        <f>"刘娉婷"</f>
        <v>刘娉婷</v>
      </c>
      <c r="E249" s="9" t="str">
        <f>"女"</f>
        <v>女</v>
      </c>
      <c r="F249" s="9"/>
    </row>
    <row r="250" spans="1:6" ht="34.5" customHeight="1">
      <c r="A250" s="8">
        <v>248</v>
      </c>
      <c r="B250" s="9" t="str">
        <f>"506020230417173431137496"</f>
        <v>506020230417173431137496</v>
      </c>
      <c r="C250" s="9" t="s">
        <v>7</v>
      </c>
      <c r="D250" s="9" t="str">
        <f>"邢惠敏"</f>
        <v>邢惠敏</v>
      </c>
      <c r="E250" s="9" t="str">
        <f>"女"</f>
        <v>女</v>
      </c>
      <c r="F250" s="9"/>
    </row>
    <row r="251" spans="1:6" ht="34.5" customHeight="1">
      <c r="A251" s="8">
        <v>249</v>
      </c>
      <c r="B251" s="9" t="str">
        <f>"506020230417173841137500"</f>
        <v>506020230417173841137500</v>
      </c>
      <c r="C251" s="9" t="s">
        <v>7</v>
      </c>
      <c r="D251" s="9" t="str">
        <f>"陈永军"</f>
        <v>陈永军</v>
      </c>
      <c r="E251" s="9" t="str">
        <f>"男"</f>
        <v>男</v>
      </c>
      <c r="F251" s="9"/>
    </row>
    <row r="252" spans="1:6" ht="34.5" customHeight="1">
      <c r="A252" s="8">
        <v>250</v>
      </c>
      <c r="B252" s="9" t="str">
        <f>"506020230417184846137542"</f>
        <v>506020230417184846137542</v>
      </c>
      <c r="C252" s="9" t="s">
        <v>7</v>
      </c>
      <c r="D252" s="9" t="str">
        <f>"王昭军"</f>
        <v>王昭军</v>
      </c>
      <c r="E252" s="9" t="str">
        <f>"男"</f>
        <v>男</v>
      </c>
      <c r="F252" s="9"/>
    </row>
    <row r="253" spans="1:6" ht="34.5" customHeight="1">
      <c r="A253" s="8">
        <v>251</v>
      </c>
      <c r="B253" s="9" t="str">
        <f>"506020230417184856137543"</f>
        <v>506020230417184856137543</v>
      </c>
      <c r="C253" s="9" t="s">
        <v>7</v>
      </c>
      <c r="D253" s="9" t="str">
        <f>"蔡俊蕾"</f>
        <v>蔡俊蕾</v>
      </c>
      <c r="E253" s="9" t="str">
        <f>"女"</f>
        <v>女</v>
      </c>
      <c r="F253" s="9"/>
    </row>
    <row r="254" spans="1:6" ht="34.5" customHeight="1">
      <c r="A254" s="8">
        <v>252</v>
      </c>
      <c r="B254" s="9" t="str">
        <f>"506020230417185742137546"</f>
        <v>506020230417185742137546</v>
      </c>
      <c r="C254" s="9" t="s">
        <v>7</v>
      </c>
      <c r="D254" s="9" t="str">
        <f>"符东伦"</f>
        <v>符东伦</v>
      </c>
      <c r="E254" s="9" t="str">
        <f>"男"</f>
        <v>男</v>
      </c>
      <c r="F254" s="9"/>
    </row>
    <row r="255" spans="1:6" ht="34.5" customHeight="1">
      <c r="A255" s="8">
        <v>253</v>
      </c>
      <c r="B255" s="9" t="str">
        <f>"506020230417191056137558"</f>
        <v>506020230417191056137558</v>
      </c>
      <c r="C255" s="9" t="s">
        <v>7</v>
      </c>
      <c r="D255" s="9" t="str">
        <f>"张琦"</f>
        <v>张琦</v>
      </c>
      <c r="E255" s="9" t="str">
        <f>"男"</f>
        <v>男</v>
      </c>
      <c r="F255" s="9"/>
    </row>
    <row r="256" spans="1:6" ht="34.5" customHeight="1">
      <c r="A256" s="8">
        <v>254</v>
      </c>
      <c r="B256" s="9" t="str">
        <f>"506020230417193044137570"</f>
        <v>506020230417193044137570</v>
      </c>
      <c r="C256" s="9" t="s">
        <v>7</v>
      </c>
      <c r="D256" s="9" t="str">
        <f>"潘望"</f>
        <v>潘望</v>
      </c>
      <c r="E256" s="9" t="str">
        <f>"男"</f>
        <v>男</v>
      </c>
      <c r="F256" s="9"/>
    </row>
    <row r="257" spans="1:6" ht="34.5" customHeight="1">
      <c r="A257" s="8">
        <v>255</v>
      </c>
      <c r="B257" s="9" t="str">
        <f>"506020230417201817137601"</f>
        <v>506020230417201817137601</v>
      </c>
      <c r="C257" s="9" t="s">
        <v>7</v>
      </c>
      <c r="D257" s="9" t="str">
        <f>"郑可洁薪"</f>
        <v>郑可洁薪</v>
      </c>
      <c r="E257" s="9" t="str">
        <f>"女"</f>
        <v>女</v>
      </c>
      <c r="F257" s="9"/>
    </row>
    <row r="258" spans="1:6" ht="34.5" customHeight="1">
      <c r="A258" s="8">
        <v>256</v>
      </c>
      <c r="B258" s="9" t="str">
        <f>"506020230417205236137623"</f>
        <v>506020230417205236137623</v>
      </c>
      <c r="C258" s="9" t="s">
        <v>7</v>
      </c>
      <c r="D258" s="9" t="str">
        <f>"林大旺"</f>
        <v>林大旺</v>
      </c>
      <c r="E258" s="9" t="str">
        <f>"男"</f>
        <v>男</v>
      </c>
      <c r="F258" s="9"/>
    </row>
    <row r="259" spans="1:6" ht="34.5" customHeight="1">
      <c r="A259" s="8">
        <v>257</v>
      </c>
      <c r="B259" s="9" t="str">
        <f>"506020230417210000137627"</f>
        <v>506020230417210000137627</v>
      </c>
      <c r="C259" s="9" t="s">
        <v>7</v>
      </c>
      <c r="D259" s="9" t="str">
        <f>"王绍锋"</f>
        <v>王绍锋</v>
      </c>
      <c r="E259" s="9" t="str">
        <f>"男"</f>
        <v>男</v>
      </c>
      <c r="F259" s="9"/>
    </row>
    <row r="260" spans="1:6" ht="34.5" customHeight="1">
      <c r="A260" s="8">
        <v>258</v>
      </c>
      <c r="B260" s="9" t="str">
        <f>"506020230417210421137632"</f>
        <v>506020230417210421137632</v>
      </c>
      <c r="C260" s="9" t="s">
        <v>7</v>
      </c>
      <c r="D260" s="9" t="str">
        <f>"陈汉舟"</f>
        <v>陈汉舟</v>
      </c>
      <c r="E260" s="9" t="str">
        <f>"男"</f>
        <v>男</v>
      </c>
      <c r="F260" s="9"/>
    </row>
    <row r="261" spans="1:6" ht="34.5" customHeight="1">
      <c r="A261" s="8">
        <v>259</v>
      </c>
      <c r="B261" s="9" t="str">
        <f>"506020230417221019137678"</f>
        <v>506020230417221019137678</v>
      </c>
      <c r="C261" s="9" t="s">
        <v>7</v>
      </c>
      <c r="D261" s="9" t="str">
        <f>"李通"</f>
        <v>李通</v>
      </c>
      <c r="E261" s="9" t="str">
        <f>"男"</f>
        <v>男</v>
      </c>
      <c r="F261" s="9"/>
    </row>
    <row r="262" spans="1:6" ht="34.5" customHeight="1">
      <c r="A262" s="8">
        <v>260</v>
      </c>
      <c r="B262" s="9" t="str">
        <f>"506020230417221043137681"</f>
        <v>506020230417221043137681</v>
      </c>
      <c r="C262" s="9" t="s">
        <v>7</v>
      </c>
      <c r="D262" s="9" t="str">
        <f>"陈靖昌"</f>
        <v>陈靖昌</v>
      </c>
      <c r="E262" s="9" t="str">
        <f>"男"</f>
        <v>男</v>
      </c>
      <c r="F262" s="9"/>
    </row>
    <row r="263" spans="1:6" ht="34.5" customHeight="1">
      <c r="A263" s="8">
        <v>261</v>
      </c>
      <c r="B263" s="9" t="str">
        <f>"506020230417222054137693"</f>
        <v>506020230417222054137693</v>
      </c>
      <c r="C263" s="9" t="s">
        <v>7</v>
      </c>
      <c r="D263" s="9" t="str">
        <f>"盛海玲"</f>
        <v>盛海玲</v>
      </c>
      <c r="E263" s="9" t="str">
        <f>"女"</f>
        <v>女</v>
      </c>
      <c r="F263" s="9"/>
    </row>
    <row r="264" spans="1:6" ht="34.5" customHeight="1">
      <c r="A264" s="8">
        <v>262</v>
      </c>
      <c r="B264" s="9" t="str">
        <f>"506020230417223621137710"</f>
        <v>506020230417223621137710</v>
      </c>
      <c r="C264" s="9" t="s">
        <v>7</v>
      </c>
      <c r="D264" s="9" t="str">
        <f>"薛雯文"</f>
        <v>薛雯文</v>
      </c>
      <c r="E264" s="9" t="str">
        <f>"女"</f>
        <v>女</v>
      </c>
      <c r="F264" s="9"/>
    </row>
    <row r="265" spans="1:6" ht="34.5" customHeight="1">
      <c r="A265" s="8">
        <v>263</v>
      </c>
      <c r="B265" s="9" t="str">
        <f>"506020230417225539137722"</f>
        <v>506020230417225539137722</v>
      </c>
      <c r="C265" s="9" t="s">
        <v>7</v>
      </c>
      <c r="D265" s="9" t="str">
        <f>"焦亚雯"</f>
        <v>焦亚雯</v>
      </c>
      <c r="E265" s="9" t="str">
        <f>"女"</f>
        <v>女</v>
      </c>
      <c r="F265" s="9"/>
    </row>
    <row r="266" spans="1:6" ht="34.5" customHeight="1">
      <c r="A266" s="8">
        <v>264</v>
      </c>
      <c r="B266" s="9" t="str">
        <f>"506020230417233606137746"</f>
        <v>506020230417233606137746</v>
      </c>
      <c r="C266" s="9" t="s">
        <v>7</v>
      </c>
      <c r="D266" s="9" t="str">
        <f>"钟秀卓"</f>
        <v>钟秀卓</v>
      </c>
      <c r="E266" s="9" t="str">
        <f aca="true" t="shared" si="10" ref="E266:E271">"男"</f>
        <v>男</v>
      </c>
      <c r="F266" s="9"/>
    </row>
    <row r="267" spans="1:6" ht="34.5" customHeight="1">
      <c r="A267" s="8">
        <v>265</v>
      </c>
      <c r="B267" s="9" t="str">
        <f>"506020230417234501137756"</f>
        <v>506020230417234501137756</v>
      </c>
      <c r="C267" s="9" t="s">
        <v>7</v>
      </c>
      <c r="D267" s="9" t="str">
        <f>"符运业"</f>
        <v>符运业</v>
      </c>
      <c r="E267" s="9" t="str">
        <f t="shared" si="10"/>
        <v>男</v>
      </c>
      <c r="F267" s="9"/>
    </row>
    <row r="268" spans="1:6" ht="34.5" customHeight="1">
      <c r="A268" s="8">
        <v>266</v>
      </c>
      <c r="B268" s="9" t="str">
        <f>"506020230418001820137773"</f>
        <v>506020230418001820137773</v>
      </c>
      <c r="C268" s="9" t="s">
        <v>7</v>
      </c>
      <c r="D268" s="9" t="str">
        <f>"马振卿"</f>
        <v>马振卿</v>
      </c>
      <c r="E268" s="9" t="str">
        <f t="shared" si="10"/>
        <v>男</v>
      </c>
      <c r="F268" s="9"/>
    </row>
    <row r="269" spans="1:6" ht="34.5" customHeight="1">
      <c r="A269" s="8">
        <v>267</v>
      </c>
      <c r="B269" s="9" t="str">
        <f>"506020230418003212137783"</f>
        <v>506020230418003212137783</v>
      </c>
      <c r="C269" s="9" t="s">
        <v>7</v>
      </c>
      <c r="D269" s="9" t="str">
        <f>"苏展"</f>
        <v>苏展</v>
      </c>
      <c r="E269" s="9" t="str">
        <f t="shared" si="10"/>
        <v>男</v>
      </c>
      <c r="F269" s="9"/>
    </row>
    <row r="270" spans="1:6" ht="34.5" customHeight="1">
      <c r="A270" s="8">
        <v>268</v>
      </c>
      <c r="B270" s="9" t="str">
        <f>"506020230418004622137784"</f>
        <v>506020230418004622137784</v>
      </c>
      <c r="C270" s="9" t="s">
        <v>7</v>
      </c>
      <c r="D270" s="9" t="str">
        <f>"符路思"</f>
        <v>符路思</v>
      </c>
      <c r="E270" s="9" t="str">
        <f t="shared" si="10"/>
        <v>男</v>
      </c>
      <c r="F270" s="9"/>
    </row>
    <row r="271" spans="1:6" ht="34.5" customHeight="1">
      <c r="A271" s="8">
        <v>269</v>
      </c>
      <c r="B271" s="9" t="str">
        <f>"506020230418013122137792"</f>
        <v>506020230418013122137792</v>
      </c>
      <c r="C271" s="9" t="s">
        <v>7</v>
      </c>
      <c r="D271" s="9" t="str">
        <f>"邹严"</f>
        <v>邹严</v>
      </c>
      <c r="E271" s="9" t="str">
        <f t="shared" si="10"/>
        <v>男</v>
      </c>
      <c r="F271" s="9"/>
    </row>
    <row r="272" spans="1:6" ht="34.5" customHeight="1">
      <c r="A272" s="8">
        <v>270</v>
      </c>
      <c r="B272" s="9" t="str">
        <f>"506020230418014016137795"</f>
        <v>506020230418014016137795</v>
      </c>
      <c r="C272" s="9" t="s">
        <v>7</v>
      </c>
      <c r="D272" s="9" t="str">
        <f>"黄琪红"</f>
        <v>黄琪红</v>
      </c>
      <c r="E272" s="9" t="str">
        <f>"女"</f>
        <v>女</v>
      </c>
      <c r="F272" s="9"/>
    </row>
    <row r="273" spans="1:6" ht="34.5" customHeight="1">
      <c r="A273" s="8">
        <v>271</v>
      </c>
      <c r="B273" s="9" t="str">
        <f>"506020230418015351137796"</f>
        <v>506020230418015351137796</v>
      </c>
      <c r="C273" s="9" t="s">
        <v>7</v>
      </c>
      <c r="D273" s="9" t="str">
        <f>"黎海辉"</f>
        <v>黎海辉</v>
      </c>
      <c r="E273" s="9" t="str">
        <f>"男"</f>
        <v>男</v>
      </c>
      <c r="F273" s="9"/>
    </row>
    <row r="274" spans="1:6" ht="34.5" customHeight="1">
      <c r="A274" s="8">
        <v>272</v>
      </c>
      <c r="B274" s="9" t="str">
        <f>"506020230418081510137813"</f>
        <v>506020230418081510137813</v>
      </c>
      <c r="C274" s="9" t="s">
        <v>7</v>
      </c>
      <c r="D274" s="9" t="str">
        <f>"王殿霞"</f>
        <v>王殿霞</v>
      </c>
      <c r="E274" s="9" t="str">
        <f>"女"</f>
        <v>女</v>
      </c>
      <c r="F274" s="9"/>
    </row>
    <row r="275" spans="1:6" ht="34.5" customHeight="1">
      <c r="A275" s="8">
        <v>273</v>
      </c>
      <c r="B275" s="9" t="str">
        <f>"506020230418094649137886"</f>
        <v>506020230418094649137886</v>
      </c>
      <c r="C275" s="9" t="s">
        <v>7</v>
      </c>
      <c r="D275" s="9" t="str">
        <f>"邓业嘉"</f>
        <v>邓业嘉</v>
      </c>
      <c r="E275" s="9" t="str">
        <f>"男"</f>
        <v>男</v>
      </c>
      <c r="F275" s="9"/>
    </row>
    <row r="276" spans="1:6" ht="34.5" customHeight="1">
      <c r="A276" s="8">
        <v>274</v>
      </c>
      <c r="B276" s="9" t="str">
        <f>"506020230418101636137929"</f>
        <v>506020230418101636137929</v>
      </c>
      <c r="C276" s="9" t="s">
        <v>7</v>
      </c>
      <c r="D276" s="9" t="str">
        <f>"董思宏"</f>
        <v>董思宏</v>
      </c>
      <c r="E276" s="9" t="str">
        <f>"男"</f>
        <v>男</v>
      </c>
      <c r="F276" s="9"/>
    </row>
    <row r="277" spans="1:6" ht="34.5" customHeight="1">
      <c r="A277" s="8">
        <v>275</v>
      </c>
      <c r="B277" s="9" t="str">
        <f>"506020230418103551137944"</f>
        <v>506020230418103551137944</v>
      </c>
      <c r="C277" s="9" t="s">
        <v>7</v>
      </c>
      <c r="D277" s="9" t="str">
        <f>"郑越"</f>
        <v>郑越</v>
      </c>
      <c r="E277" s="9" t="str">
        <f>"女"</f>
        <v>女</v>
      </c>
      <c r="F277" s="9"/>
    </row>
    <row r="278" spans="1:6" ht="34.5" customHeight="1">
      <c r="A278" s="8">
        <v>276</v>
      </c>
      <c r="B278" s="9" t="str">
        <f>"506020230418113105138008"</f>
        <v>506020230418113105138008</v>
      </c>
      <c r="C278" s="9" t="s">
        <v>7</v>
      </c>
      <c r="D278" s="9" t="str">
        <f>"李珂瑶"</f>
        <v>李珂瑶</v>
      </c>
      <c r="E278" s="9" t="str">
        <f>"女"</f>
        <v>女</v>
      </c>
      <c r="F278" s="9"/>
    </row>
    <row r="279" spans="1:6" ht="34.5" customHeight="1">
      <c r="A279" s="8">
        <v>277</v>
      </c>
      <c r="B279" s="9" t="str">
        <f>"506020230418113119138010"</f>
        <v>506020230418113119138010</v>
      </c>
      <c r="C279" s="9" t="s">
        <v>7</v>
      </c>
      <c r="D279" s="9" t="str">
        <f>"邢栋"</f>
        <v>邢栋</v>
      </c>
      <c r="E279" s="9" t="str">
        <f>"男"</f>
        <v>男</v>
      </c>
      <c r="F279" s="9"/>
    </row>
    <row r="280" spans="1:6" ht="34.5" customHeight="1">
      <c r="A280" s="8">
        <v>278</v>
      </c>
      <c r="B280" s="9" t="str">
        <f>"506020230418113525138013"</f>
        <v>506020230418113525138013</v>
      </c>
      <c r="C280" s="9" t="s">
        <v>7</v>
      </c>
      <c r="D280" s="9" t="str">
        <f>"翁仕"</f>
        <v>翁仕</v>
      </c>
      <c r="E280" s="9" t="str">
        <f>"男"</f>
        <v>男</v>
      </c>
      <c r="F280" s="9"/>
    </row>
    <row r="281" spans="1:6" ht="34.5" customHeight="1">
      <c r="A281" s="8">
        <v>279</v>
      </c>
      <c r="B281" s="9" t="str">
        <f>"506020230418115747138026"</f>
        <v>506020230418115747138026</v>
      </c>
      <c r="C281" s="9" t="s">
        <v>7</v>
      </c>
      <c r="D281" s="9" t="str">
        <f>"符晶晶"</f>
        <v>符晶晶</v>
      </c>
      <c r="E281" s="9" t="str">
        <f>"女"</f>
        <v>女</v>
      </c>
      <c r="F281" s="9"/>
    </row>
    <row r="282" spans="1:6" ht="34.5" customHeight="1">
      <c r="A282" s="8">
        <v>280</v>
      </c>
      <c r="B282" s="9" t="str">
        <f>"506020230411093008125008"</f>
        <v>506020230411093008125008</v>
      </c>
      <c r="C282" s="9" t="s">
        <v>8</v>
      </c>
      <c r="D282" s="9" t="str">
        <f>"刘冰"</f>
        <v>刘冰</v>
      </c>
      <c r="E282" s="9" t="str">
        <f>"女"</f>
        <v>女</v>
      </c>
      <c r="F282" s="9"/>
    </row>
    <row r="283" spans="1:6" ht="34.5" customHeight="1">
      <c r="A283" s="8">
        <v>281</v>
      </c>
      <c r="B283" s="9" t="str">
        <f>"506020230411094228125053"</f>
        <v>506020230411094228125053</v>
      </c>
      <c r="C283" s="9" t="s">
        <v>8</v>
      </c>
      <c r="D283" s="9" t="str">
        <f>"范云佳"</f>
        <v>范云佳</v>
      </c>
      <c r="E283" s="9" t="str">
        <f>"女"</f>
        <v>女</v>
      </c>
      <c r="F283" s="9"/>
    </row>
    <row r="284" spans="1:6" ht="34.5" customHeight="1">
      <c r="A284" s="8">
        <v>282</v>
      </c>
      <c r="B284" s="9" t="str">
        <f>"506020230411124714125647"</f>
        <v>506020230411124714125647</v>
      </c>
      <c r="C284" s="9" t="s">
        <v>8</v>
      </c>
      <c r="D284" s="9" t="str">
        <f>"邢增宝"</f>
        <v>邢增宝</v>
      </c>
      <c r="E284" s="9" t="str">
        <f>"男"</f>
        <v>男</v>
      </c>
      <c r="F284" s="9"/>
    </row>
    <row r="285" spans="1:6" ht="34.5" customHeight="1">
      <c r="A285" s="8">
        <v>283</v>
      </c>
      <c r="B285" s="9" t="str">
        <f>"506020230411181016126309"</f>
        <v>506020230411181016126309</v>
      </c>
      <c r="C285" s="9" t="s">
        <v>8</v>
      </c>
      <c r="D285" s="9" t="str">
        <f>"李明望"</f>
        <v>李明望</v>
      </c>
      <c r="E285" s="9" t="str">
        <f>"男"</f>
        <v>男</v>
      </c>
      <c r="F285" s="9"/>
    </row>
    <row r="286" spans="1:6" ht="34.5" customHeight="1">
      <c r="A286" s="8">
        <v>284</v>
      </c>
      <c r="B286" s="9" t="str">
        <f>"506020230417111940137184"</f>
        <v>506020230417111940137184</v>
      </c>
      <c r="C286" s="9" t="s">
        <v>8</v>
      </c>
      <c r="D286" s="9" t="str">
        <f>"华毓芹"</f>
        <v>华毓芹</v>
      </c>
      <c r="E286" s="9" t="str">
        <f>"女"</f>
        <v>女</v>
      </c>
      <c r="F286" s="9"/>
    </row>
    <row r="287" spans="1:6" ht="34.5" customHeight="1">
      <c r="A287" s="8">
        <v>285</v>
      </c>
      <c r="B287" s="9" t="str">
        <f>"506020230417134322137284"</f>
        <v>506020230417134322137284</v>
      </c>
      <c r="C287" s="9" t="s">
        <v>8</v>
      </c>
      <c r="D287" s="9" t="str">
        <f>"梁婕"</f>
        <v>梁婕</v>
      </c>
      <c r="E287" s="9" t="str">
        <f>"女"</f>
        <v>女</v>
      </c>
      <c r="F287" s="9"/>
    </row>
    <row r="288" spans="1:6" ht="34.5" customHeight="1">
      <c r="A288" s="8">
        <v>286</v>
      </c>
      <c r="B288" s="9" t="str">
        <f>"506020230417222406137698"</f>
        <v>506020230417222406137698</v>
      </c>
      <c r="C288" s="9" t="s">
        <v>8</v>
      </c>
      <c r="D288" s="9" t="str">
        <f>"汤超伟"</f>
        <v>汤超伟</v>
      </c>
      <c r="E288" s="9" t="str">
        <f>"男"</f>
        <v>男</v>
      </c>
      <c r="F288" s="9"/>
    </row>
    <row r="289" spans="1:6" ht="34.5" customHeight="1">
      <c r="A289" s="8">
        <v>287</v>
      </c>
      <c r="B289" s="9" t="str">
        <f>"506020230418084140137825"</f>
        <v>506020230418084140137825</v>
      </c>
      <c r="C289" s="9" t="s">
        <v>8</v>
      </c>
      <c r="D289" s="9" t="str">
        <f>"张聪聪"</f>
        <v>张聪聪</v>
      </c>
      <c r="E289" s="9" t="str">
        <f>"男"</f>
        <v>男</v>
      </c>
      <c r="F289" s="9"/>
    </row>
    <row r="290" spans="1:6" ht="34.5" customHeight="1">
      <c r="A290" s="8">
        <v>288</v>
      </c>
      <c r="B290" s="9" t="str">
        <f>"506020230411094858125080"</f>
        <v>506020230411094858125080</v>
      </c>
      <c r="C290" s="9" t="s">
        <v>9</v>
      </c>
      <c r="D290" s="9" t="str">
        <f>"贺晓澍"</f>
        <v>贺晓澍</v>
      </c>
      <c r="E290" s="9" t="str">
        <f aca="true" t="shared" si="11" ref="E290:E295">"女"</f>
        <v>女</v>
      </c>
      <c r="F290" s="9"/>
    </row>
    <row r="291" spans="1:6" ht="34.5" customHeight="1">
      <c r="A291" s="8">
        <v>289</v>
      </c>
      <c r="B291" s="9" t="str">
        <f>"506020230411112653125469"</f>
        <v>506020230411112653125469</v>
      </c>
      <c r="C291" s="9" t="s">
        <v>9</v>
      </c>
      <c r="D291" s="9" t="str">
        <f>"侯欣慧"</f>
        <v>侯欣慧</v>
      </c>
      <c r="E291" s="9" t="str">
        <f t="shared" si="11"/>
        <v>女</v>
      </c>
      <c r="F291" s="9"/>
    </row>
    <row r="292" spans="1:6" ht="34.5" customHeight="1">
      <c r="A292" s="8">
        <v>290</v>
      </c>
      <c r="B292" s="9" t="str">
        <f>"506020230411132512125708"</f>
        <v>506020230411132512125708</v>
      </c>
      <c r="C292" s="9" t="s">
        <v>9</v>
      </c>
      <c r="D292" s="9" t="str">
        <f>"马玉宝"</f>
        <v>马玉宝</v>
      </c>
      <c r="E292" s="9" t="str">
        <f t="shared" si="11"/>
        <v>女</v>
      </c>
      <c r="F292" s="9"/>
    </row>
    <row r="293" spans="1:6" ht="34.5" customHeight="1">
      <c r="A293" s="8">
        <v>291</v>
      </c>
      <c r="B293" s="9" t="str">
        <f>"506020230412101400127579"</f>
        <v>506020230412101400127579</v>
      </c>
      <c r="C293" s="9" t="s">
        <v>9</v>
      </c>
      <c r="D293" s="9" t="str">
        <f>"黄雯"</f>
        <v>黄雯</v>
      </c>
      <c r="E293" s="9" t="str">
        <f t="shared" si="11"/>
        <v>女</v>
      </c>
      <c r="F293" s="9"/>
    </row>
    <row r="294" spans="1:6" ht="34.5" customHeight="1">
      <c r="A294" s="8">
        <v>292</v>
      </c>
      <c r="B294" s="9" t="str">
        <f>"506020230412120534128049"</f>
        <v>506020230412120534128049</v>
      </c>
      <c r="C294" s="9" t="s">
        <v>9</v>
      </c>
      <c r="D294" s="9" t="str">
        <f>"唐椰"</f>
        <v>唐椰</v>
      </c>
      <c r="E294" s="9" t="str">
        <f t="shared" si="11"/>
        <v>女</v>
      </c>
      <c r="F294" s="9"/>
    </row>
    <row r="295" spans="1:6" ht="34.5" customHeight="1">
      <c r="A295" s="8">
        <v>293</v>
      </c>
      <c r="B295" s="9" t="str">
        <f>"506020230412130716128215"</f>
        <v>506020230412130716128215</v>
      </c>
      <c r="C295" s="9" t="s">
        <v>9</v>
      </c>
      <c r="D295" s="9" t="str">
        <f>"田奇聪"</f>
        <v>田奇聪</v>
      </c>
      <c r="E295" s="9" t="str">
        <f t="shared" si="11"/>
        <v>女</v>
      </c>
      <c r="F295" s="9"/>
    </row>
    <row r="296" spans="1:6" ht="34.5" customHeight="1">
      <c r="A296" s="8">
        <v>294</v>
      </c>
      <c r="B296" s="9" t="str">
        <f>"506020230413171528131704"</f>
        <v>506020230413171528131704</v>
      </c>
      <c r="C296" s="9" t="s">
        <v>9</v>
      </c>
      <c r="D296" s="9" t="str">
        <f>"陈盛杰"</f>
        <v>陈盛杰</v>
      </c>
      <c r="E296" s="9" t="str">
        <f>"男"</f>
        <v>男</v>
      </c>
      <c r="F296" s="9"/>
    </row>
    <row r="297" spans="1:6" ht="34.5" customHeight="1">
      <c r="A297" s="8">
        <v>295</v>
      </c>
      <c r="B297" s="9" t="str">
        <f>"506020230413192649132047"</f>
        <v>506020230413192649132047</v>
      </c>
      <c r="C297" s="9" t="s">
        <v>9</v>
      </c>
      <c r="D297" s="9" t="str">
        <f>"韦思"</f>
        <v>韦思</v>
      </c>
      <c r="E297" s="9" t="str">
        <f>"女"</f>
        <v>女</v>
      </c>
      <c r="F297" s="9"/>
    </row>
    <row r="298" spans="1:6" ht="34.5" customHeight="1">
      <c r="A298" s="8">
        <v>296</v>
      </c>
      <c r="B298" s="9" t="str">
        <f>"506020230414100642133821"</f>
        <v>506020230414100642133821</v>
      </c>
      <c r="C298" s="9" t="s">
        <v>9</v>
      </c>
      <c r="D298" s="9" t="str">
        <f>"王永梅"</f>
        <v>王永梅</v>
      </c>
      <c r="E298" s="9" t="str">
        <f>"女"</f>
        <v>女</v>
      </c>
      <c r="F298" s="9"/>
    </row>
    <row r="299" spans="1:6" ht="34.5" customHeight="1">
      <c r="A299" s="8">
        <v>297</v>
      </c>
      <c r="B299" s="9" t="str">
        <f>"506020230414145307135167"</f>
        <v>506020230414145307135167</v>
      </c>
      <c r="C299" s="9" t="s">
        <v>9</v>
      </c>
      <c r="D299" s="9" t="str">
        <f>"袁莎"</f>
        <v>袁莎</v>
      </c>
      <c r="E299" s="9" t="str">
        <f>"女"</f>
        <v>女</v>
      </c>
      <c r="F299" s="9"/>
    </row>
    <row r="300" spans="1:6" ht="34.5" customHeight="1">
      <c r="A300" s="8">
        <v>298</v>
      </c>
      <c r="B300" s="9" t="str">
        <f>"506020230414165519135859"</f>
        <v>506020230414165519135859</v>
      </c>
      <c r="C300" s="9" t="s">
        <v>9</v>
      </c>
      <c r="D300" s="9" t="str">
        <f>"伍港繁"</f>
        <v>伍港繁</v>
      </c>
      <c r="E300" s="9" t="str">
        <f>"男"</f>
        <v>男</v>
      </c>
      <c r="F300" s="9"/>
    </row>
    <row r="301" spans="1:6" ht="34.5" customHeight="1">
      <c r="A301" s="8">
        <v>299</v>
      </c>
      <c r="B301" s="9" t="str">
        <f>"506020230417124752137253"</f>
        <v>506020230417124752137253</v>
      </c>
      <c r="C301" s="9" t="s">
        <v>9</v>
      </c>
      <c r="D301" s="9" t="str">
        <f>"孙晓桐"</f>
        <v>孙晓桐</v>
      </c>
      <c r="E301" s="9" t="str">
        <f>"女"</f>
        <v>女</v>
      </c>
      <c r="F301" s="9"/>
    </row>
    <row r="302" spans="1:6" ht="34.5" customHeight="1">
      <c r="A302" s="8">
        <v>300</v>
      </c>
      <c r="B302" s="9" t="str">
        <f>"506020230417215419137664"</f>
        <v>506020230417215419137664</v>
      </c>
      <c r="C302" s="9" t="s">
        <v>9</v>
      </c>
      <c r="D302" s="9" t="str">
        <f>"冯元哲"</f>
        <v>冯元哲</v>
      </c>
      <c r="E302" s="9" t="str">
        <f>"女"</f>
        <v>女</v>
      </c>
      <c r="F302" s="9"/>
    </row>
  </sheetData>
  <sheetProtection/>
  <mergeCells count="1">
    <mergeCell ref="A1:F1"/>
  </mergeCells>
  <conditionalFormatting sqref="D3:D302">
    <cfRule type="expression" priority="2" dxfId="0" stopIfTrue="1">
      <formula>AND(COUNTIF($D$3:$D$302,D3)&gt;1,NOT(ISBLANK(D3)))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2023-04-20T07:57:30Z</dcterms:created>
  <dcterms:modified xsi:type="dcterms:W3CDTF">2023-04-25T06:43:47Z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48683EC4536848EFBE75FFC5BD9B62CA_13</vt:lpwstr>
  </property>
  <property fmtid="{D5CDD505-2E9C-101B-9397-08002B2CF9AE}" pid="4" name="KSOProductBuildV">
    <vt:lpwstr>2052-11.1.0.14305</vt:lpwstr>
  </property>
</Properties>
</file>